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Users\mgotiashvili\Desktop\2021-2024\I წარდგენა\დანართები\"/>
    </mc:Choice>
  </mc:AlternateContent>
  <bookViews>
    <workbookView xWindow="0" yWindow="0" windowWidth="28800" windowHeight="11400"/>
  </bookViews>
  <sheets>
    <sheet name="27 00" sheetId="1" r:id="rId1"/>
    <sheet name="27 02 " sheetId="3" r:id="rId2"/>
    <sheet name="27 03" sheetId="4" r:id="rId3"/>
    <sheet name="27 01 01" sheetId="2" r:id="rId4"/>
    <sheet name="საწევრო" sheetId="5" r:id="rId5"/>
    <sheet name="27 01 05" sheetId="6" r:id="rId6"/>
    <sheet name="27 01 06" sheetId="8" r:id="rId7"/>
  </sheets>
  <definedNames>
    <definedName name="_xlnm._FilterDatabase" localSheetId="3" hidden="1">'27 01 01'!$A$4:$V$357</definedName>
  </definedNames>
  <calcPr calcId="162913"/>
</workbook>
</file>

<file path=xl/calcChain.xml><?xml version="1.0" encoding="utf-8"?>
<calcChain xmlns="http://schemas.openxmlformats.org/spreadsheetml/2006/main">
  <c r="H13" i="5" l="1"/>
  <c r="G13" i="5"/>
  <c r="F13" i="5"/>
  <c r="E13" i="5"/>
  <c r="K12" i="5"/>
  <c r="J12" i="5"/>
  <c r="I12" i="5"/>
  <c r="D12" i="5"/>
  <c r="C12" i="5"/>
  <c r="K11" i="5"/>
  <c r="J11" i="5"/>
  <c r="I11" i="5" s="1"/>
  <c r="D11" i="5"/>
  <c r="C11" i="5"/>
  <c r="K10" i="5"/>
  <c r="J10" i="5"/>
  <c r="D10" i="5"/>
  <c r="C10" i="5"/>
  <c r="K9" i="5"/>
  <c r="J9" i="5"/>
  <c r="I9" i="5"/>
  <c r="D9" i="5"/>
  <c r="C9" i="5"/>
  <c r="K8" i="5"/>
  <c r="J8" i="5"/>
  <c r="I8" i="5" s="1"/>
  <c r="K7" i="5"/>
  <c r="J7" i="5"/>
  <c r="I7" i="5"/>
  <c r="D7" i="5"/>
  <c r="D13" i="5" s="1"/>
  <c r="C7" i="5"/>
  <c r="C13" i="5" s="1"/>
  <c r="J13" i="5" l="1"/>
  <c r="K13" i="5"/>
  <c r="I10" i="5"/>
  <c r="I13" i="5" s="1"/>
  <c r="I16" i="5" s="1"/>
  <c r="F41" i="3" l="1"/>
  <c r="G41" i="3" s="1"/>
  <c r="H41" i="3" s="1"/>
  <c r="I41" i="3" s="1"/>
  <c r="J41" i="3" s="1"/>
  <c r="F39" i="3"/>
  <c r="G39" i="3" s="1"/>
  <c r="H39" i="3" s="1"/>
  <c r="G38" i="3"/>
  <c r="H38" i="3" s="1"/>
  <c r="F38" i="3"/>
  <c r="F37" i="3"/>
  <c r="G37" i="3" s="1"/>
  <c r="E36" i="3"/>
  <c r="J25" i="3"/>
  <c r="K25" i="3" s="1"/>
  <c r="H25" i="3"/>
  <c r="G25" i="3"/>
  <c r="F25" i="3"/>
  <c r="L24" i="3"/>
  <c r="H24" i="3"/>
  <c r="H18" i="3" s="1"/>
  <c r="L23" i="3"/>
  <c r="H23" i="3"/>
  <c r="J18" i="3"/>
  <c r="I18" i="3"/>
  <c r="G18" i="3"/>
  <c r="F18" i="3"/>
  <c r="E18" i="3"/>
  <c r="D18" i="3"/>
  <c r="H14" i="3"/>
  <c r="G14" i="3"/>
  <c r="F14" i="3"/>
  <c r="G13" i="3"/>
  <c r="H13" i="3" s="1"/>
  <c r="F13" i="3"/>
  <c r="F11" i="3"/>
  <c r="G10" i="3"/>
  <c r="H10" i="3" s="1"/>
  <c r="F10" i="3"/>
  <c r="F9" i="3"/>
  <c r="G9" i="3" s="1"/>
  <c r="L8" i="3"/>
  <c r="K8" i="3"/>
  <c r="J8" i="3"/>
  <c r="I8" i="3"/>
  <c r="E8" i="3"/>
  <c r="D8" i="3"/>
  <c r="D4" i="3" s="1"/>
  <c r="L5" i="3"/>
  <c r="K5" i="3"/>
  <c r="J5" i="3"/>
  <c r="I5" i="3"/>
  <c r="I4" i="3" s="1"/>
  <c r="H5" i="3"/>
  <c r="G5" i="3"/>
  <c r="F5" i="3"/>
  <c r="E5" i="3"/>
  <c r="E4" i="3" s="1"/>
  <c r="D5" i="3"/>
  <c r="L25" i="3" l="1"/>
  <c r="K18" i="3"/>
  <c r="H9" i="3"/>
  <c r="H8" i="3" s="1"/>
  <c r="H4" i="3" s="1"/>
  <c r="G8" i="3"/>
  <c r="L18" i="3"/>
  <c r="L4" i="3" s="1"/>
  <c r="H37" i="3"/>
  <c r="H36" i="3" s="1"/>
  <c r="G36" i="3"/>
  <c r="K41" i="3"/>
  <c r="L41" i="3" s="1"/>
  <c r="J4" i="3"/>
  <c r="F8" i="3"/>
  <c r="F36" i="3"/>
  <c r="Y189" i="1"/>
  <c r="AA192" i="1"/>
  <c r="L133" i="4"/>
  <c r="K133" i="4"/>
  <c r="J133" i="4"/>
  <c r="I133" i="4"/>
  <c r="H133" i="4"/>
  <c r="G133" i="4"/>
  <c r="F133" i="4"/>
  <c r="E133" i="4"/>
  <c r="C133" i="4"/>
  <c r="L131" i="4"/>
  <c r="K131" i="4"/>
  <c r="J131" i="4"/>
  <c r="I131" i="4"/>
  <c r="H131" i="4"/>
  <c r="G131" i="4"/>
  <c r="F131" i="4"/>
  <c r="E131" i="4"/>
  <c r="L128" i="4"/>
  <c r="K128" i="4"/>
  <c r="J128" i="4"/>
  <c r="I128" i="4"/>
  <c r="H128" i="4"/>
  <c r="G128" i="4"/>
  <c r="F128" i="4"/>
  <c r="E128" i="4"/>
  <c r="L124" i="4"/>
  <c r="K124" i="4"/>
  <c r="J124" i="4"/>
  <c r="I124" i="4"/>
  <c r="H124" i="4"/>
  <c r="G124" i="4"/>
  <c r="F124" i="4"/>
  <c r="E124" i="4"/>
  <c r="L121" i="4"/>
  <c r="K121" i="4"/>
  <c r="J121" i="4"/>
  <c r="I121" i="4"/>
  <c r="H121" i="4"/>
  <c r="G121" i="4"/>
  <c r="F121" i="4"/>
  <c r="E121" i="4"/>
  <c r="L116" i="4"/>
  <c r="K116" i="4"/>
  <c r="J116" i="4"/>
  <c r="I116" i="4"/>
  <c r="H116" i="4"/>
  <c r="G116" i="4"/>
  <c r="F116" i="4"/>
  <c r="E116" i="4"/>
  <c r="L112" i="4"/>
  <c r="K112" i="4"/>
  <c r="J112" i="4"/>
  <c r="I112" i="4"/>
  <c r="H112" i="4"/>
  <c r="G112" i="4"/>
  <c r="F112" i="4"/>
  <c r="E112" i="4"/>
  <c r="L105" i="4"/>
  <c r="K105" i="4"/>
  <c r="J105" i="4"/>
  <c r="I105" i="4"/>
  <c r="H105" i="4"/>
  <c r="G105" i="4"/>
  <c r="F105" i="4"/>
  <c r="E105" i="4"/>
  <c r="L103" i="4"/>
  <c r="K103" i="4"/>
  <c r="J103" i="4"/>
  <c r="I103" i="4"/>
  <c r="H103" i="4"/>
  <c r="G103" i="4"/>
  <c r="F103" i="4"/>
  <c r="E103" i="4"/>
  <c r="L96" i="4"/>
  <c r="L86" i="4" s="1"/>
  <c r="K96" i="4"/>
  <c r="K86" i="4" s="1"/>
  <c r="J96" i="4"/>
  <c r="I96" i="4"/>
  <c r="H96" i="4"/>
  <c r="H86" i="4" s="1"/>
  <c r="G96" i="4"/>
  <c r="G86" i="4" s="1"/>
  <c r="F96" i="4"/>
  <c r="E96" i="4"/>
  <c r="I92" i="4"/>
  <c r="E92" i="4"/>
  <c r="L87" i="4"/>
  <c r="K87" i="4"/>
  <c r="J87" i="4"/>
  <c r="I87" i="4"/>
  <c r="H87" i="4"/>
  <c r="G87" i="4"/>
  <c r="F87" i="4"/>
  <c r="E87" i="4"/>
  <c r="J86" i="4"/>
  <c r="I86" i="4"/>
  <c r="F86" i="4"/>
  <c r="E86" i="4"/>
  <c r="K83" i="4"/>
  <c r="J83" i="4"/>
  <c r="G83" i="4"/>
  <c r="G81" i="4" s="1"/>
  <c r="F83" i="4"/>
  <c r="L81" i="4"/>
  <c r="K81" i="4"/>
  <c r="J81" i="4"/>
  <c r="I81" i="4"/>
  <c r="H81" i="4"/>
  <c r="F81" i="4"/>
  <c r="E81" i="4"/>
  <c r="L71" i="4"/>
  <c r="K71" i="4"/>
  <c r="J71" i="4"/>
  <c r="I71" i="4"/>
  <c r="H71" i="4"/>
  <c r="G71" i="4"/>
  <c r="F71" i="4"/>
  <c r="E71" i="4"/>
  <c r="L63" i="4"/>
  <c r="K63" i="4"/>
  <c r="J63" i="4"/>
  <c r="I63" i="4"/>
  <c r="H63" i="4"/>
  <c r="G63" i="4"/>
  <c r="F63" i="4"/>
  <c r="E63" i="4"/>
  <c r="L56" i="4"/>
  <c r="K56" i="4"/>
  <c r="J56" i="4"/>
  <c r="I56" i="4"/>
  <c r="H56" i="4"/>
  <c r="G56" i="4"/>
  <c r="F56" i="4"/>
  <c r="E56" i="4"/>
  <c r="I52" i="4"/>
  <c r="E52" i="4"/>
  <c r="L50" i="4"/>
  <c r="K50" i="4"/>
  <c r="J50" i="4"/>
  <c r="I50" i="4"/>
  <c r="H50" i="4"/>
  <c r="G50" i="4"/>
  <c r="F50" i="4"/>
  <c r="E50" i="4"/>
  <c r="I48" i="4"/>
  <c r="J48" i="4" s="1"/>
  <c r="E48" i="4"/>
  <c r="F48" i="4" s="1"/>
  <c r="I42" i="4"/>
  <c r="E42" i="4"/>
  <c r="L39" i="4"/>
  <c r="K39" i="4"/>
  <c r="J39" i="4"/>
  <c r="I39" i="4"/>
  <c r="H39" i="4"/>
  <c r="G39" i="4"/>
  <c r="F39" i="4"/>
  <c r="E39" i="4"/>
  <c r="L34" i="4"/>
  <c r="K34" i="4"/>
  <c r="J34" i="4"/>
  <c r="I34" i="4"/>
  <c r="H34" i="4"/>
  <c r="G34" i="4"/>
  <c r="F34" i="4"/>
  <c r="E34" i="4"/>
  <c r="L27" i="4"/>
  <c r="K27" i="4"/>
  <c r="J27" i="4"/>
  <c r="I27" i="4"/>
  <c r="H27" i="4"/>
  <c r="G27" i="4"/>
  <c r="F27" i="4"/>
  <c r="E27" i="4"/>
  <c r="L18" i="4"/>
  <c r="K18" i="4"/>
  <c r="J18" i="4"/>
  <c r="I18" i="4"/>
  <c r="H18" i="4"/>
  <c r="G18" i="4"/>
  <c r="F18" i="4"/>
  <c r="E18" i="4"/>
  <c r="L10" i="4"/>
  <c r="K10" i="4"/>
  <c r="J10" i="4"/>
  <c r="I10" i="4"/>
  <c r="H10" i="4"/>
  <c r="G10" i="4"/>
  <c r="F10" i="4"/>
  <c r="E10" i="4"/>
  <c r="I9" i="4"/>
  <c r="E9" i="4"/>
  <c r="I7" i="4"/>
  <c r="E7" i="4"/>
  <c r="F4" i="3" l="1"/>
  <c r="K4" i="3"/>
  <c r="G4" i="3"/>
  <c r="G48" i="4"/>
  <c r="F42" i="4"/>
  <c r="F9" i="4" s="1"/>
  <c r="F7" i="4" s="1"/>
  <c r="K48" i="4"/>
  <c r="J42" i="4"/>
  <c r="J9" i="4" s="1"/>
  <c r="J7" i="4" s="1"/>
  <c r="AA12" i="1"/>
  <c r="AA18" i="1"/>
  <c r="AA19" i="1"/>
  <c r="AA26" i="1"/>
  <c r="AA32" i="1"/>
  <c r="AA33" i="1"/>
  <c r="AA35" i="1"/>
  <c r="AA36" i="1"/>
  <c r="AA38" i="1"/>
  <c r="AA39" i="1"/>
  <c r="AA40" i="1"/>
  <c r="AA41" i="1"/>
  <c r="AA42" i="1"/>
  <c r="AA45" i="1"/>
  <c r="AA46" i="1"/>
  <c r="AA51" i="1"/>
  <c r="AA52" i="1"/>
  <c r="AA53" i="1"/>
  <c r="AA57" i="1"/>
  <c r="AA59" i="1"/>
  <c r="AA60" i="1"/>
  <c r="AA62" i="1"/>
  <c r="AA63" i="1"/>
  <c r="AA64" i="1"/>
  <c r="AA67" i="1"/>
  <c r="AA68" i="1"/>
  <c r="AA71" i="1"/>
  <c r="AA74" i="1"/>
  <c r="AA77" i="1"/>
  <c r="AA79" i="1"/>
  <c r="AA80" i="1"/>
  <c r="AA82" i="1"/>
  <c r="AA83" i="1"/>
  <c r="AA84" i="1"/>
  <c r="AA85" i="1"/>
  <c r="AA88" i="1"/>
  <c r="AA89" i="1"/>
  <c r="AA94" i="1"/>
  <c r="AA95" i="1"/>
  <c r="AA101" i="1"/>
  <c r="AA103" i="1"/>
  <c r="AA104" i="1"/>
  <c r="AA106" i="1"/>
  <c r="AA107" i="1"/>
  <c r="AA108" i="1"/>
  <c r="AA109" i="1"/>
  <c r="AA112" i="1"/>
  <c r="AA113" i="1"/>
  <c r="AA116" i="1"/>
  <c r="AA119" i="1"/>
  <c r="AA122" i="1"/>
  <c r="AA125" i="1"/>
  <c r="AA128" i="1"/>
  <c r="AA131" i="1"/>
  <c r="AA134" i="1"/>
  <c r="AA137" i="1"/>
  <c r="AA140" i="1"/>
  <c r="AA143" i="1"/>
  <c r="AA146" i="1"/>
  <c r="AA149" i="1"/>
  <c r="AA152" i="1"/>
  <c r="AA155" i="1"/>
  <c r="AA158" i="1"/>
  <c r="AA161" i="1"/>
  <c r="AA164" i="1"/>
  <c r="AA167" i="1"/>
  <c r="AA170" i="1"/>
  <c r="AA172" i="1"/>
  <c r="AA173" i="1"/>
  <c r="AA175" i="1"/>
  <c r="AA176" i="1"/>
  <c r="AA177" i="1"/>
  <c r="AA180" i="1"/>
  <c r="AA181" i="1"/>
  <c r="AA183" i="1"/>
  <c r="AA184" i="1"/>
  <c r="AA186" i="1"/>
  <c r="AA187" i="1"/>
  <c r="AA188" i="1"/>
  <c r="AA191" i="1"/>
  <c r="AA193" i="1"/>
  <c r="AA194" i="1"/>
  <c r="AA195" i="1"/>
  <c r="AA196" i="1"/>
  <c r="AA197" i="1"/>
  <c r="AA198" i="1"/>
  <c r="AA199" i="1"/>
  <c r="AA200" i="1"/>
  <c r="AA201" i="1"/>
  <c r="AA202" i="1"/>
  <c r="AA203" i="1"/>
  <c r="AA204" i="1"/>
  <c r="AA205" i="1"/>
  <c r="AA206" i="1"/>
  <c r="AA207" i="1"/>
  <c r="AA208" i="1"/>
  <c r="AA209" i="1"/>
  <c r="AA210" i="1"/>
  <c r="AA211" i="1"/>
  <c r="AA212" i="1"/>
  <c r="AA213" i="1"/>
  <c r="AA214" i="1"/>
  <c r="AA215" i="1"/>
  <c r="AA216" i="1"/>
  <c r="AA217" i="1"/>
  <c r="AA218" i="1"/>
  <c r="AA219" i="1"/>
  <c r="AA220" i="1"/>
  <c r="AA221" i="1"/>
  <c r="AA222" i="1"/>
  <c r="AA223" i="1"/>
  <c r="AA224" i="1"/>
  <c r="AA225" i="1"/>
  <c r="AA226" i="1"/>
  <c r="AA227" i="1"/>
  <c r="AA228" i="1"/>
  <c r="AA229" i="1"/>
  <c r="AA230" i="1"/>
  <c r="AA231" i="1"/>
  <c r="AA232" i="1"/>
  <c r="AA233" i="1"/>
  <c r="AA234" i="1"/>
  <c r="AA235" i="1"/>
  <c r="AA236" i="1"/>
  <c r="AA237" i="1"/>
  <c r="AA238" i="1"/>
  <c r="AA239" i="1"/>
  <c r="AA240" i="1"/>
  <c r="AA241" i="1"/>
  <c r="AA242" i="1"/>
  <c r="AA243" i="1"/>
  <c r="AA244" i="1"/>
  <c r="AA245" i="1"/>
  <c r="AA246" i="1"/>
  <c r="AA247" i="1"/>
  <c r="AA248" i="1"/>
  <c r="AA249" i="1"/>
  <c r="AA250" i="1"/>
  <c r="AA251" i="1"/>
  <c r="AA252" i="1"/>
  <c r="AA253" i="1"/>
  <c r="AA254" i="1"/>
  <c r="AA255" i="1"/>
  <c r="AA256" i="1"/>
  <c r="AA257" i="1"/>
  <c r="AA258" i="1"/>
  <c r="AA259" i="1"/>
  <c r="AA260" i="1"/>
  <c r="AA261" i="1"/>
  <c r="AA262" i="1"/>
  <c r="AA263" i="1"/>
  <c r="AA264" i="1"/>
  <c r="AA265" i="1"/>
  <c r="AA266" i="1"/>
  <c r="AA267" i="1"/>
  <c r="AA268" i="1"/>
  <c r="AA269" i="1"/>
  <c r="AA270" i="1"/>
  <c r="AA271" i="1"/>
  <c r="AA272" i="1"/>
  <c r="AA273" i="1"/>
  <c r="AA274" i="1"/>
  <c r="AA275" i="1"/>
  <c r="AA276" i="1"/>
  <c r="AA277" i="1"/>
  <c r="AA278" i="1"/>
  <c r="AA279" i="1"/>
  <c r="AA280" i="1"/>
  <c r="AA281" i="1"/>
  <c r="AA282" i="1"/>
  <c r="AA283" i="1"/>
  <c r="AA284" i="1"/>
  <c r="AA285" i="1"/>
  <c r="AA286" i="1"/>
  <c r="AA287" i="1"/>
  <c r="AA288" i="1"/>
  <c r="AA289" i="1"/>
  <c r="AA290" i="1"/>
  <c r="AA291" i="1"/>
  <c r="AA292" i="1"/>
  <c r="AA293" i="1"/>
  <c r="AA294" i="1"/>
  <c r="AA295" i="1"/>
  <c r="AA296" i="1"/>
  <c r="AA297" i="1"/>
  <c r="AA298" i="1"/>
  <c r="AA299" i="1"/>
  <c r="AA300" i="1"/>
  <c r="AA301" i="1"/>
  <c r="AA302" i="1"/>
  <c r="AA303" i="1"/>
  <c r="AA304" i="1"/>
  <c r="AA305" i="1"/>
  <c r="AA306" i="1"/>
  <c r="AA307" i="1"/>
  <c r="AA308" i="1"/>
  <c r="AA309" i="1"/>
  <c r="AA310" i="1"/>
  <c r="AA311" i="1"/>
  <c r="AA312" i="1"/>
  <c r="AA313" i="1"/>
  <c r="AA314" i="1"/>
  <c r="AA315" i="1"/>
  <c r="AA316" i="1"/>
  <c r="AA317" i="1"/>
  <c r="AA318" i="1"/>
  <c r="AA319" i="1"/>
  <c r="AA320" i="1"/>
  <c r="AA321" i="1"/>
  <c r="AA322" i="1"/>
  <c r="AA323" i="1"/>
  <c r="AA324" i="1"/>
  <c r="AA325" i="1"/>
  <c r="AA326" i="1"/>
  <c r="AA327" i="1"/>
  <c r="AA328" i="1"/>
  <c r="AA329" i="1"/>
  <c r="AA330" i="1"/>
  <c r="AA331" i="1"/>
  <c r="AA332" i="1"/>
  <c r="AA333" i="1"/>
  <c r="AA334" i="1"/>
  <c r="AA335" i="1"/>
  <c r="AA336" i="1"/>
  <c r="AA337" i="1"/>
  <c r="AA338" i="1"/>
  <c r="AA339" i="1"/>
  <c r="AA340" i="1"/>
  <c r="AA341" i="1"/>
  <c r="AA342" i="1"/>
  <c r="AA343" i="1"/>
  <c r="AA344" i="1"/>
  <c r="AA345" i="1"/>
  <c r="AA346" i="1"/>
  <c r="AA347" i="1"/>
  <c r="AA348" i="1"/>
  <c r="AA349" i="1"/>
  <c r="AA350" i="1"/>
  <c r="AA351" i="1"/>
  <c r="AA352" i="1"/>
  <c r="AA353" i="1"/>
  <c r="AA354" i="1"/>
  <c r="AA355" i="1"/>
  <c r="AA356" i="1"/>
  <c r="AA357" i="1"/>
  <c r="AA358" i="1"/>
  <c r="AA359" i="1"/>
  <c r="AA360" i="1"/>
  <c r="AA361" i="1"/>
  <c r="AA362" i="1"/>
  <c r="AA363" i="1"/>
  <c r="AA364" i="1"/>
  <c r="AA365" i="1"/>
  <c r="AA366" i="1"/>
  <c r="AA367" i="1"/>
  <c r="AA368" i="1"/>
  <c r="AA369" i="1"/>
  <c r="AA370" i="1"/>
  <c r="AA371" i="1"/>
  <c r="AA372" i="1"/>
  <c r="AA373" i="1"/>
  <c r="AA374" i="1"/>
  <c r="AA375" i="1"/>
  <c r="AA376" i="1"/>
  <c r="AA377" i="1"/>
  <c r="AA378" i="1"/>
  <c r="AA379" i="1"/>
  <c r="AA380" i="1"/>
  <c r="AA381" i="1"/>
  <c r="AA382" i="1"/>
  <c r="AA383" i="1"/>
  <c r="AA384" i="1"/>
  <c r="AA385" i="1"/>
  <c r="AA386" i="1"/>
  <c r="AA387" i="1"/>
  <c r="AA388" i="1"/>
  <c r="AA389" i="1"/>
  <c r="AA390" i="1"/>
  <c r="AA391" i="1"/>
  <c r="AA392" i="1"/>
  <c r="AA393" i="1"/>
  <c r="AA394" i="1"/>
  <c r="AA395" i="1"/>
  <c r="AA396" i="1"/>
  <c r="AA397" i="1"/>
  <c r="AA398" i="1"/>
  <c r="AA399" i="1"/>
  <c r="AA400" i="1"/>
  <c r="AA401" i="1"/>
  <c r="AA402" i="1"/>
  <c r="AA403" i="1"/>
  <c r="AA404" i="1"/>
  <c r="AA405" i="1"/>
  <c r="AA406" i="1"/>
  <c r="AA407" i="1"/>
  <c r="AA408" i="1"/>
  <c r="AA409" i="1"/>
  <c r="AA410" i="1"/>
  <c r="AA411" i="1"/>
  <c r="AA412" i="1"/>
  <c r="AA413" i="1"/>
  <c r="AA414" i="1"/>
  <c r="AA415" i="1"/>
  <c r="AA416" i="1"/>
  <c r="AA417" i="1"/>
  <c r="AA418" i="1"/>
  <c r="AA419" i="1"/>
  <c r="AA420" i="1"/>
  <c r="AA421" i="1"/>
  <c r="AA422" i="1"/>
  <c r="AA423" i="1"/>
  <c r="AA424" i="1"/>
  <c r="AA425" i="1"/>
  <c r="AA426" i="1"/>
  <c r="AA427" i="1"/>
  <c r="AA428" i="1"/>
  <c r="AA429" i="1"/>
  <c r="AA430" i="1"/>
  <c r="AA431" i="1"/>
  <c r="AA432" i="1"/>
  <c r="AA433" i="1"/>
  <c r="AA434" i="1"/>
  <c r="AA435" i="1"/>
  <c r="AA436" i="1"/>
  <c r="AA437" i="1"/>
  <c r="AA438" i="1"/>
  <c r="AA439" i="1"/>
  <c r="AA440" i="1"/>
  <c r="AA441" i="1"/>
  <c r="AA442" i="1"/>
  <c r="AA443" i="1"/>
  <c r="AA444" i="1"/>
  <c r="AA445" i="1"/>
  <c r="AA446" i="1"/>
  <c r="AA447" i="1"/>
  <c r="AA448" i="1"/>
  <c r="AA449" i="1"/>
  <c r="AA450" i="1"/>
  <c r="AA451" i="1"/>
  <c r="AA452" i="1"/>
  <c r="AA453" i="1"/>
  <c r="AA454" i="1"/>
  <c r="AA455" i="1"/>
  <c r="AA456" i="1"/>
  <c r="AA457" i="1"/>
  <c r="AA458" i="1"/>
  <c r="AA459" i="1"/>
  <c r="AA460" i="1"/>
  <c r="AA461" i="1"/>
  <c r="AA462" i="1"/>
  <c r="AA463" i="1"/>
  <c r="AA464" i="1"/>
  <c r="AA465" i="1"/>
  <c r="AA466" i="1"/>
  <c r="AA467" i="1"/>
  <c r="AA468" i="1"/>
  <c r="AA469" i="1"/>
  <c r="AA470" i="1"/>
  <c r="AA471" i="1"/>
  <c r="AA472" i="1"/>
  <c r="AA473" i="1"/>
  <c r="AA474" i="1"/>
  <c r="AA475" i="1"/>
  <c r="AA476" i="1"/>
  <c r="AA477" i="1"/>
  <c r="AA478" i="1"/>
  <c r="AA479" i="1"/>
  <c r="AA480" i="1"/>
  <c r="AA481" i="1"/>
  <c r="AA482" i="1"/>
  <c r="AA483" i="1"/>
  <c r="AA484" i="1"/>
  <c r="AA485" i="1"/>
  <c r="AA486" i="1"/>
  <c r="AA487" i="1"/>
  <c r="AA488" i="1"/>
  <c r="AA489" i="1"/>
  <c r="AA490" i="1"/>
  <c r="AA491" i="1"/>
  <c r="AA492" i="1"/>
  <c r="AA493" i="1"/>
  <c r="AA494" i="1"/>
  <c r="AA495" i="1"/>
  <c r="AA496" i="1"/>
  <c r="AA497" i="1"/>
  <c r="AA498" i="1"/>
  <c r="AA499" i="1"/>
  <c r="AA500" i="1"/>
  <c r="AA501" i="1"/>
  <c r="AA502" i="1"/>
  <c r="AA503" i="1"/>
  <c r="AA504" i="1"/>
  <c r="AA505" i="1"/>
  <c r="AA506" i="1"/>
  <c r="AA507" i="1"/>
  <c r="AA508" i="1"/>
  <c r="AA509" i="1"/>
  <c r="AA510" i="1"/>
  <c r="AA511" i="1"/>
  <c r="AA512" i="1"/>
  <c r="AA513" i="1"/>
  <c r="AA514" i="1"/>
  <c r="AA515" i="1"/>
  <c r="AA516" i="1"/>
  <c r="AA517" i="1"/>
  <c r="AA518" i="1"/>
  <c r="AA519" i="1"/>
  <c r="AA520" i="1"/>
  <c r="AA521" i="1"/>
  <c r="AA522" i="1"/>
  <c r="AA523" i="1"/>
  <c r="AA524" i="1"/>
  <c r="AA525" i="1"/>
  <c r="AA526" i="1"/>
  <c r="AA527" i="1"/>
  <c r="AA528" i="1"/>
  <c r="AA529" i="1"/>
  <c r="AA530" i="1"/>
  <c r="AA531" i="1"/>
  <c r="AA532" i="1"/>
  <c r="AA533" i="1"/>
  <c r="AA534" i="1"/>
  <c r="AA535" i="1"/>
  <c r="AA536" i="1"/>
  <c r="AA537" i="1"/>
  <c r="AA538" i="1"/>
  <c r="AA539" i="1"/>
  <c r="AA540" i="1"/>
  <c r="AA541" i="1"/>
  <c r="AA542" i="1"/>
  <c r="AA543" i="1"/>
  <c r="AA544" i="1"/>
  <c r="AA545" i="1"/>
  <c r="AA546" i="1"/>
  <c r="AA547" i="1"/>
  <c r="AA548" i="1"/>
  <c r="AA549" i="1"/>
  <c r="AA550" i="1"/>
  <c r="AA551" i="1"/>
  <c r="AA552" i="1"/>
  <c r="AA553" i="1"/>
  <c r="AA554" i="1"/>
  <c r="AA555" i="1"/>
  <c r="AA556" i="1"/>
  <c r="AA557" i="1"/>
  <c r="AA558" i="1"/>
  <c r="AA559" i="1"/>
  <c r="AA560" i="1"/>
  <c r="AA561" i="1"/>
  <c r="AA562" i="1"/>
  <c r="AA563" i="1"/>
  <c r="AA564" i="1"/>
  <c r="AA565" i="1"/>
  <c r="AA566" i="1"/>
  <c r="AA567" i="1"/>
  <c r="AA568" i="1"/>
  <c r="AA569" i="1"/>
  <c r="AA570" i="1"/>
  <c r="AA571" i="1"/>
  <c r="AA572" i="1"/>
  <c r="AA573" i="1"/>
  <c r="AA574" i="1"/>
  <c r="AA575" i="1"/>
  <c r="AA576" i="1"/>
  <c r="AA577" i="1"/>
  <c r="AA578" i="1"/>
  <c r="AA579" i="1"/>
  <c r="AA580" i="1"/>
  <c r="AA581" i="1"/>
  <c r="AA582" i="1"/>
  <c r="AA583" i="1"/>
  <c r="AA584" i="1"/>
  <c r="AA585" i="1"/>
  <c r="AA586" i="1"/>
  <c r="AA587" i="1"/>
  <c r="AA588" i="1"/>
  <c r="AA589" i="1"/>
  <c r="AA590" i="1"/>
  <c r="AA591" i="1"/>
  <c r="AA592" i="1"/>
  <c r="AA593" i="1"/>
  <c r="AA594" i="1"/>
  <c r="AA595" i="1"/>
  <c r="AA596" i="1"/>
  <c r="AA597" i="1"/>
  <c r="AA598" i="1"/>
  <c r="AA599" i="1"/>
  <c r="AA600" i="1"/>
  <c r="AA601" i="1"/>
  <c r="AA602" i="1"/>
  <c r="AA603" i="1"/>
  <c r="AA604" i="1"/>
  <c r="AA605" i="1"/>
  <c r="AA606" i="1"/>
  <c r="AA607" i="1"/>
  <c r="AA608" i="1"/>
  <c r="AA609" i="1"/>
  <c r="AA610" i="1"/>
  <c r="AA611" i="1"/>
  <c r="AA612" i="1"/>
  <c r="AA613" i="1"/>
  <c r="AA614" i="1"/>
  <c r="AA615" i="1"/>
  <c r="AA616" i="1"/>
  <c r="AA617" i="1"/>
  <c r="AA618" i="1"/>
  <c r="AA619" i="1"/>
  <c r="AA620" i="1"/>
  <c r="AA621" i="1"/>
  <c r="AA622" i="1"/>
  <c r="AA623" i="1"/>
  <c r="AA624" i="1"/>
  <c r="AA625" i="1"/>
  <c r="AA626" i="1"/>
  <c r="AA627" i="1"/>
  <c r="AA628" i="1"/>
  <c r="AA629" i="1"/>
  <c r="AA630" i="1"/>
  <c r="AA631" i="1"/>
  <c r="AA632" i="1"/>
  <c r="AA633" i="1"/>
  <c r="AA634" i="1"/>
  <c r="AA635" i="1"/>
  <c r="AA636" i="1"/>
  <c r="AA637" i="1"/>
  <c r="AA638" i="1"/>
  <c r="AA639" i="1"/>
  <c r="AA640" i="1"/>
  <c r="AA641" i="1"/>
  <c r="AA642" i="1"/>
  <c r="AA643" i="1"/>
  <c r="AA644" i="1"/>
  <c r="AA645" i="1"/>
  <c r="AA646" i="1"/>
  <c r="AA647" i="1"/>
  <c r="AA648" i="1"/>
  <c r="AA649" i="1"/>
  <c r="AA650" i="1"/>
  <c r="AA651" i="1"/>
  <c r="AA652" i="1"/>
  <c r="AA653" i="1"/>
  <c r="AA654" i="1"/>
  <c r="AA655" i="1"/>
  <c r="AA656" i="1"/>
  <c r="AA657" i="1"/>
  <c r="AA658" i="1"/>
  <c r="AA659" i="1"/>
  <c r="AA660" i="1"/>
  <c r="AA661" i="1"/>
  <c r="AA662" i="1"/>
  <c r="AA663" i="1"/>
  <c r="AA664" i="1"/>
  <c r="AA665" i="1"/>
  <c r="AA666" i="1"/>
  <c r="AA667" i="1"/>
  <c r="AA668" i="1"/>
  <c r="AA669" i="1"/>
  <c r="AA670" i="1"/>
  <c r="AA671" i="1"/>
  <c r="AA672" i="1"/>
  <c r="AA673" i="1"/>
  <c r="AA674" i="1"/>
  <c r="AA675" i="1"/>
  <c r="AA676" i="1"/>
  <c r="AA677" i="1"/>
  <c r="AA678" i="1"/>
  <c r="AA679" i="1"/>
  <c r="AA680" i="1"/>
  <c r="AA681" i="1"/>
  <c r="AA682" i="1"/>
  <c r="AA683" i="1"/>
  <c r="AA684" i="1"/>
  <c r="AA685" i="1"/>
  <c r="AA686" i="1"/>
  <c r="AA687" i="1"/>
  <c r="AA688" i="1"/>
  <c r="AA689" i="1"/>
  <c r="AA690" i="1"/>
  <c r="AA691" i="1"/>
  <c r="AA692" i="1"/>
  <c r="AA693" i="1"/>
  <c r="AA694" i="1"/>
  <c r="AA695" i="1"/>
  <c r="AA696" i="1"/>
  <c r="AA697" i="1"/>
  <c r="AA698" i="1"/>
  <c r="AA699" i="1"/>
  <c r="AA700" i="1"/>
  <c r="AA701" i="1"/>
  <c r="AA702" i="1"/>
  <c r="AA703" i="1"/>
  <c r="AA704" i="1"/>
  <c r="AA705" i="1"/>
  <c r="AA706" i="1"/>
  <c r="AA707" i="1"/>
  <c r="AA708" i="1"/>
  <c r="AA709" i="1"/>
  <c r="AA710" i="1"/>
  <c r="AA711" i="1"/>
  <c r="AA712" i="1"/>
  <c r="AA713" i="1"/>
  <c r="AA714" i="1"/>
  <c r="AA715" i="1"/>
  <c r="AA716" i="1"/>
  <c r="AA717" i="1"/>
  <c r="AA718" i="1"/>
  <c r="AA719" i="1"/>
  <c r="AA720" i="1"/>
  <c r="AA721" i="1"/>
  <c r="AA722" i="1"/>
  <c r="AA723" i="1"/>
  <c r="AA724" i="1"/>
  <c r="AA725" i="1"/>
  <c r="AA726" i="1"/>
  <c r="AA727" i="1"/>
  <c r="AA728" i="1"/>
  <c r="AA729" i="1"/>
  <c r="AA730" i="1"/>
  <c r="AA731" i="1"/>
  <c r="AA732" i="1"/>
  <c r="AA733" i="1"/>
  <c r="AA734" i="1"/>
  <c r="AA735" i="1"/>
  <c r="AA736" i="1"/>
  <c r="AA737" i="1"/>
  <c r="AA738" i="1"/>
  <c r="AA739" i="1"/>
  <c r="AA740" i="1"/>
  <c r="AA741" i="1"/>
  <c r="AA742" i="1"/>
  <c r="AA743" i="1"/>
  <c r="AA744" i="1"/>
  <c r="AA745" i="1"/>
  <c r="AA746" i="1"/>
  <c r="AA747" i="1"/>
  <c r="AA748" i="1"/>
  <c r="AA749" i="1"/>
  <c r="AA750" i="1"/>
  <c r="AA751" i="1"/>
  <c r="AA752" i="1"/>
  <c r="AA753" i="1"/>
  <c r="AA754" i="1"/>
  <c r="AA755" i="1"/>
  <c r="AA756" i="1"/>
  <c r="AA757" i="1"/>
  <c r="AA758" i="1"/>
  <c r="AA759" i="1"/>
  <c r="AA760" i="1"/>
  <c r="AA761" i="1"/>
  <c r="AA762" i="1"/>
  <c r="AA763" i="1"/>
  <c r="AA764" i="1"/>
  <c r="AA765" i="1"/>
  <c r="AA766" i="1"/>
  <c r="AA767" i="1"/>
  <c r="AA768" i="1"/>
  <c r="O357" i="2"/>
  <c r="L357" i="2"/>
  <c r="L354" i="2" s="1"/>
  <c r="I357" i="2"/>
  <c r="I354" i="2" s="1"/>
  <c r="I351" i="2" s="1"/>
  <c r="B357" i="2"/>
  <c r="O356" i="2"/>
  <c r="L356" i="2"/>
  <c r="I356" i="2"/>
  <c r="I353" i="2" s="1"/>
  <c r="I350" i="2" s="1"/>
  <c r="B356" i="2"/>
  <c r="N355" i="2"/>
  <c r="M355" i="2"/>
  <c r="O355" i="2" s="1"/>
  <c r="L355" i="2"/>
  <c r="L352" i="2" s="1"/>
  <c r="L349" i="2" s="1"/>
  <c r="K355" i="2"/>
  <c r="J355" i="2"/>
  <c r="I355" i="2"/>
  <c r="I352" i="2" s="1"/>
  <c r="H355" i="2"/>
  <c r="G355" i="2"/>
  <c r="B355" i="2" s="1"/>
  <c r="F355" i="2"/>
  <c r="E355" i="2"/>
  <c r="O354" i="2"/>
  <c r="B354" i="2"/>
  <c r="O353" i="2"/>
  <c r="L353" i="2"/>
  <c r="B353" i="2"/>
  <c r="N352" i="2"/>
  <c r="N338" i="2" s="1"/>
  <c r="M352" i="2"/>
  <c r="K352" i="2"/>
  <c r="J352" i="2"/>
  <c r="H352" i="2"/>
  <c r="G352" i="2"/>
  <c r="F352" i="2"/>
  <c r="E352" i="2"/>
  <c r="O351" i="2"/>
  <c r="L351" i="2"/>
  <c r="B351" i="2"/>
  <c r="O350" i="2"/>
  <c r="L350" i="2"/>
  <c r="B350" i="2"/>
  <c r="O349" i="2"/>
  <c r="I349" i="2"/>
  <c r="I346" i="2" s="1"/>
  <c r="I343" i="2" s="1"/>
  <c r="I340" i="2" s="1"/>
  <c r="I337" i="2" s="1"/>
  <c r="I334" i="2" s="1"/>
  <c r="I331" i="2" s="1"/>
  <c r="I328" i="2" s="1"/>
  <c r="I325" i="2" s="1"/>
  <c r="I322" i="2" s="1"/>
  <c r="I319" i="2" s="1"/>
  <c r="I316" i="2" s="1"/>
  <c r="I313" i="2" s="1"/>
  <c r="I310" i="2" s="1"/>
  <c r="I307" i="2" s="1"/>
  <c r="I304" i="2" s="1"/>
  <c r="I301" i="2" s="1"/>
  <c r="I298" i="2" s="1"/>
  <c r="I295" i="2" s="1"/>
  <c r="I292" i="2" s="1"/>
  <c r="I289" i="2" s="1"/>
  <c r="I286" i="2" s="1"/>
  <c r="I283" i="2" s="1"/>
  <c r="I280" i="2" s="1"/>
  <c r="I277" i="2" s="1"/>
  <c r="I274" i="2" s="1"/>
  <c r="I271" i="2" s="1"/>
  <c r="I268" i="2" s="1"/>
  <c r="I265" i="2" s="1"/>
  <c r="I262" i="2" s="1"/>
  <c r="I259" i="2" s="1"/>
  <c r="I256" i="2" s="1"/>
  <c r="I253" i="2" s="1"/>
  <c r="I250" i="2" s="1"/>
  <c r="I247" i="2" s="1"/>
  <c r="I244" i="2" s="1"/>
  <c r="I241" i="2" s="1"/>
  <c r="I238" i="2" s="1"/>
  <c r="I235" i="2" s="1"/>
  <c r="I232" i="2" s="1"/>
  <c r="I229" i="2" s="1"/>
  <c r="I226" i="2" s="1"/>
  <c r="I223" i="2" s="1"/>
  <c r="I220" i="2" s="1"/>
  <c r="I217" i="2" s="1"/>
  <c r="I214" i="2" s="1"/>
  <c r="I211" i="2" s="1"/>
  <c r="I208" i="2" s="1"/>
  <c r="I205" i="2" s="1"/>
  <c r="I202" i="2" s="1"/>
  <c r="I199" i="2" s="1"/>
  <c r="I196" i="2" s="1"/>
  <c r="I193" i="2" s="1"/>
  <c r="I190" i="2" s="1"/>
  <c r="I187" i="2" s="1"/>
  <c r="I184" i="2" s="1"/>
  <c r="I181" i="2" s="1"/>
  <c r="I178" i="2" s="1"/>
  <c r="I175" i="2" s="1"/>
  <c r="I172" i="2" s="1"/>
  <c r="I169" i="2" s="1"/>
  <c r="I166" i="2" s="1"/>
  <c r="I163" i="2" s="1"/>
  <c r="I160" i="2" s="1"/>
  <c r="I157" i="2" s="1"/>
  <c r="I154" i="2" s="1"/>
  <c r="I151" i="2" s="1"/>
  <c r="I148" i="2" s="1"/>
  <c r="I145" i="2" s="1"/>
  <c r="I142" i="2" s="1"/>
  <c r="I139" i="2" s="1"/>
  <c r="I136" i="2" s="1"/>
  <c r="I133" i="2" s="1"/>
  <c r="I130" i="2" s="1"/>
  <c r="I127" i="2" s="1"/>
  <c r="I124" i="2" s="1"/>
  <c r="I121" i="2" s="1"/>
  <c r="I118" i="2" s="1"/>
  <c r="I115" i="2" s="1"/>
  <c r="I112" i="2" s="1"/>
  <c r="I109" i="2" s="1"/>
  <c r="I106" i="2" s="1"/>
  <c r="I103" i="2" s="1"/>
  <c r="I100" i="2" s="1"/>
  <c r="I97" i="2" s="1"/>
  <c r="I94" i="2" s="1"/>
  <c r="I91" i="2" s="1"/>
  <c r="I88" i="2" s="1"/>
  <c r="I85" i="2" s="1"/>
  <c r="I82" i="2" s="1"/>
  <c r="I79" i="2" s="1"/>
  <c r="I76" i="2" s="1"/>
  <c r="I73" i="2" s="1"/>
  <c r="I70" i="2" s="1"/>
  <c r="I67" i="2" s="1"/>
  <c r="I64" i="2" s="1"/>
  <c r="I61" i="2" s="1"/>
  <c r="I58" i="2" s="1"/>
  <c r="I55" i="2" s="1"/>
  <c r="I52" i="2" s="1"/>
  <c r="I49" i="2" s="1"/>
  <c r="I46" i="2" s="1"/>
  <c r="I43" i="2" s="1"/>
  <c r="I40" i="2" s="1"/>
  <c r="I37" i="2" s="1"/>
  <c r="I34" i="2" s="1"/>
  <c r="I31" i="2" s="1"/>
  <c r="I28" i="2" s="1"/>
  <c r="I25" i="2" s="1"/>
  <c r="I22" i="2" s="1"/>
  <c r="I19" i="2" s="1"/>
  <c r="I16" i="2" s="1"/>
  <c r="I13" i="2" s="1"/>
  <c r="I10" i="2" s="1"/>
  <c r="I7" i="2" s="1"/>
  <c r="I4" i="2" s="1"/>
  <c r="B349" i="2"/>
  <c r="O348" i="2"/>
  <c r="L348" i="2"/>
  <c r="L345" i="2" s="1"/>
  <c r="I348" i="2"/>
  <c r="I345" i="2" s="1"/>
  <c r="I342" i="2" s="1"/>
  <c r="I339" i="2" s="1"/>
  <c r="I336" i="2" s="1"/>
  <c r="I333" i="2" s="1"/>
  <c r="I330" i="2" s="1"/>
  <c r="I327" i="2" s="1"/>
  <c r="I324" i="2" s="1"/>
  <c r="I321" i="2" s="1"/>
  <c r="I318" i="2" s="1"/>
  <c r="I315" i="2" s="1"/>
  <c r="I312" i="2" s="1"/>
  <c r="I309" i="2" s="1"/>
  <c r="I306" i="2" s="1"/>
  <c r="I303" i="2" s="1"/>
  <c r="I300" i="2" s="1"/>
  <c r="I297" i="2" s="1"/>
  <c r="I294" i="2" s="1"/>
  <c r="I291" i="2" s="1"/>
  <c r="I288" i="2" s="1"/>
  <c r="I285" i="2" s="1"/>
  <c r="I282" i="2" s="1"/>
  <c r="I279" i="2" s="1"/>
  <c r="I276" i="2" s="1"/>
  <c r="I273" i="2" s="1"/>
  <c r="I270" i="2" s="1"/>
  <c r="I267" i="2" s="1"/>
  <c r="I264" i="2" s="1"/>
  <c r="I261" i="2" s="1"/>
  <c r="I258" i="2" s="1"/>
  <c r="I255" i="2" s="1"/>
  <c r="I252" i="2" s="1"/>
  <c r="I249" i="2" s="1"/>
  <c r="I246" i="2" s="1"/>
  <c r="I243" i="2" s="1"/>
  <c r="I240" i="2" s="1"/>
  <c r="I237" i="2" s="1"/>
  <c r="I234" i="2" s="1"/>
  <c r="I231" i="2" s="1"/>
  <c r="I228" i="2" s="1"/>
  <c r="I225" i="2" s="1"/>
  <c r="I222" i="2" s="1"/>
  <c r="I219" i="2" s="1"/>
  <c r="I216" i="2" s="1"/>
  <c r="I213" i="2" s="1"/>
  <c r="I210" i="2" s="1"/>
  <c r="I207" i="2" s="1"/>
  <c r="I204" i="2" s="1"/>
  <c r="I201" i="2" s="1"/>
  <c r="I198" i="2" s="1"/>
  <c r="I195" i="2" s="1"/>
  <c r="I192" i="2" s="1"/>
  <c r="I189" i="2" s="1"/>
  <c r="I186" i="2" s="1"/>
  <c r="I183" i="2" s="1"/>
  <c r="I180" i="2" s="1"/>
  <c r="I177" i="2" s="1"/>
  <c r="I174" i="2" s="1"/>
  <c r="I171" i="2" s="1"/>
  <c r="I168" i="2" s="1"/>
  <c r="I165" i="2" s="1"/>
  <c r="I162" i="2" s="1"/>
  <c r="I159" i="2" s="1"/>
  <c r="B348" i="2"/>
  <c r="O347" i="2"/>
  <c r="L347" i="2"/>
  <c r="L344" i="2" s="1"/>
  <c r="I347" i="2"/>
  <c r="I344" i="2" s="1"/>
  <c r="I341" i="2" s="1"/>
  <c r="I338" i="2" s="1"/>
  <c r="I335" i="2" s="1"/>
  <c r="I332" i="2" s="1"/>
  <c r="I329" i="2" s="1"/>
  <c r="I326" i="2" s="1"/>
  <c r="I323" i="2" s="1"/>
  <c r="I320" i="2" s="1"/>
  <c r="I317" i="2" s="1"/>
  <c r="I314" i="2" s="1"/>
  <c r="I311" i="2" s="1"/>
  <c r="I308" i="2" s="1"/>
  <c r="I305" i="2" s="1"/>
  <c r="I302" i="2" s="1"/>
  <c r="I299" i="2" s="1"/>
  <c r="I296" i="2" s="1"/>
  <c r="I293" i="2" s="1"/>
  <c r="I290" i="2" s="1"/>
  <c r="I287" i="2" s="1"/>
  <c r="I284" i="2" s="1"/>
  <c r="I281" i="2" s="1"/>
  <c r="I278" i="2" s="1"/>
  <c r="I275" i="2" s="1"/>
  <c r="I272" i="2" s="1"/>
  <c r="I269" i="2" s="1"/>
  <c r="I266" i="2" s="1"/>
  <c r="I263" i="2" s="1"/>
  <c r="I260" i="2" s="1"/>
  <c r="I257" i="2" s="1"/>
  <c r="I254" i="2" s="1"/>
  <c r="I251" i="2" s="1"/>
  <c r="I248" i="2" s="1"/>
  <c r="I245" i="2" s="1"/>
  <c r="I242" i="2" s="1"/>
  <c r="I239" i="2" s="1"/>
  <c r="I236" i="2" s="1"/>
  <c r="I233" i="2" s="1"/>
  <c r="I230" i="2" s="1"/>
  <c r="I227" i="2" s="1"/>
  <c r="I224" i="2" s="1"/>
  <c r="I221" i="2" s="1"/>
  <c r="I218" i="2" s="1"/>
  <c r="I215" i="2" s="1"/>
  <c r="I212" i="2" s="1"/>
  <c r="I209" i="2" s="1"/>
  <c r="I206" i="2" s="1"/>
  <c r="I203" i="2" s="1"/>
  <c r="I200" i="2" s="1"/>
  <c r="I197" i="2" s="1"/>
  <c r="I194" i="2" s="1"/>
  <c r="I191" i="2" s="1"/>
  <c r="I188" i="2" s="1"/>
  <c r="I185" i="2" s="1"/>
  <c r="I182" i="2" s="1"/>
  <c r="I179" i="2" s="1"/>
  <c r="I176" i="2" s="1"/>
  <c r="I173" i="2" s="1"/>
  <c r="I170" i="2" s="1"/>
  <c r="I167" i="2" s="1"/>
  <c r="I164" i="2" s="1"/>
  <c r="I161" i="2" s="1"/>
  <c r="I158" i="2" s="1"/>
  <c r="I155" i="2" s="1"/>
  <c r="I152" i="2" s="1"/>
  <c r="I149" i="2" s="1"/>
  <c r="I146" i="2" s="1"/>
  <c r="I143" i="2" s="1"/>
  <c r="I140" i="2" s="1"/>
  <c r="I137" i="2" s="1"/>
  <c r="I134" i="2" s="1"/>
  <c r="I131" i="2" s="1"/>
  <c r="I128" i="2" s="1"/>
  <c r="I125" i="2" s="1"/>
  <c r="I122" i="2" s="1"/>
  <c r="I119" i="2" s="1"/>
  <c r="I116" i="2" s="1"/>
  <c r="I113" i="2" s="1"/>
  <c r="I110" i="2" s="1"/>
  <c r="I107" i="2" s="1"/>
  <c r="I104" i="2" s="1"/>
  <c r="I101" i="2" s="1"/>
  <c r="I98" i="2" s="1"/>
  <c r="I95" i="2" s="1"/>
  <c r="I92" i="2" s="1"/>
  <c r="I89" i="2" s="1"/>
  <c r="I86" i="2" s="1"/>
  <c r="I83" i="2" s="1"/>
  <c r="I80" i="2" s="1"/>
  <c r="I77" i="2" s="1"/>
  <c r="I74" i="2" s="1"/>
  <c r="I71" i="2" s="1"/>
  <c r="I68" i="2" s="1"/>
  <c r="I65" i="2" s="1"/>
  <c r="I62" i="2" s="1"/>
  <c r="I59" i="2" s="1"/>
  <c r="I56" i="2" s="1"/>
  <c r="I53" i="2" s="1"/>
  <c r="I50" i="2" s="1"/>
  <c r="I47" i="2" s="1"/>
  <c r="I44" i="2" s="1"/>
  <c r="I41" i="2" s="1"/>
  <c r="I38" i="2" s="1"/>
  <c r="I35" i="2" s="1"/>
  <c r="I32" i="2" s="1"/>
  <c r="I29" i="2" s="1"/>
  <c r="I26" i="2" s="1"/>
  <c r="I23" i="2" s="1"/>
  <c r="I20" i="2" s="1"/>
  <c r="I17" i="2" s="1"/>
  <c r="I14" i="2" s="1"/>
  <c r="I11" i="2" s="1"/>
  <c r="I8" i="2" s="1"/>
  <c r="I5" i="2" s="1"/>
  <c r="B347" i="2"/>
  <c r="N346" i="2"/>
  <c r="M346" i="2"/>
  <c r="O346" i="2" s="1"/>
  <c r="L346" i="2"/>
  <c r="L343" i="2" s="1"/>
  <c r="L340" i="2" s="1"/>
  <c r="L337" i="2" s="1"/>
  <c r="L334" i="2" s="1"/>
  <c r="L331" i="2" s="1"/>
  <c r="L328" i="2" s="1"/>
  <c r="L325" i="2" s="1"/>
  <c r="L322" i="2" s="1"/>
  <c r="L319" i="2" s="1"/>
  <c r="L316" i="2" s="1"/>
  <c r="L313" i="2" s="1"/>
  <c r="L310" i="2" s="1"/>
  <c r="L307" i="2" s="1"/>
  <c r="L304" i="2" s="1"/>
  <c r="L301" i="2" s="1"/>
  <c r="L298" i="2" s="1"/>
  <c r="L295" i="2" s="1"/>
  <c r="L292" i="2" s="1"/>
  <c r="L289" i="2" s="1"/>
  <c r="L286" i="2" s="1"/>
  <c r="L283" i="2" s="1"/>
  <c r="L280" i="2" s="1"/>
  <c r="L277" i="2" s="1"/>
  <c r="L274" i="2" s="1"/>
  <c r="L271" i="2" s="1"/>
  <c r="L268" i="2" s="1"/>
  <c r="L265" i="2" s="1"/>
  <c r="L262" i="2" s="1"/>
  <c r="L259" i="2" s="1"/>
  <c r="L256" i="2" s="1"/>
  <c r="L253" i="2" s="1"/>
  <c r="L250" i="2" s="1"/>
  <c r="L247" i="2" s="1"/>
  <c r="L244" i="2" s="1"/>
  <c r="L241" i="2" s="1"/>
  <c r="L238" i="2" s="1"/>
  <c r="L235" i="2" s="1"/>
  <c r="L232" i="2" s="1"/>
  <c r="L229" i="2" s="1"/>
  <c r="L226" i="2" s="1"/>
  <c r="L223" i="2" s="1"/>
  <c r="L220" i="2" s="1"/>
  <c r="L217" i="2" s="1"/>
  <c r="L214" i="2" s="1"/>
  <c r="L211" i="2" s="1"/>
  <c r="L208" i="2" s="1"/>
  <c r="L205" i="2" s="1"/>
  <c r="L202" i="2" s="1"/>
  <c r="L199" i="2" s="1"/>
  <c r="L196" i="2" s="1"/>
  <c r="L193" i="2" s="1"/>
  <c r="L190" i="2" s="1"/>
  <c r="L187" i="2" s="1"/>
  <c r="L184" i="2" s="1"/>
  <c r="L181" i="2" s="1"/>
  <c r="L178" i="2" s="1"/>
  <c r="L175" i="2" s="1"/>
  <c r="L172" i="2" s="1"/>
  <c r="L169" i="2" s="1"/>
  <c r="L166" i="2" s="1"/>
  <c r="L163" i="2" s="1"/>
  <c r="L160" i="2" s="1"/>
  <c r="L157" i="2" s="1"/>
  <c r="L154" i="2" s="1"/>
  <c r="K346" i="2"/>
  <c r="J346" i="2"/>
  <c r="H346" i="2"/>
  <c r="G346" i="2"/>
  <c r="F346" i="2"/>
  <c r="E346" i="2"/>
  <c r="E338" i="2" s="1"/>
  <c r="B346" i="2"/>
  <c r="O345" i="2"/>
  <c r="B345" i="2"/>
  <c r="O344" i="2"/>
  <c r="B344" i="2"/>
  <c r="N343" i="2"/>
  <c r="M343" i="2"/>
  <c r="K343" i="2"/>
  <c r="J343" i="2"/>
  <c r="H343" i="2"/>
  <c r="G343" i="2"/>
  <c r="G338" i="2" s="1"/>
  <c r="G318" i="2" s="1"/>
  <c r="F343" i="2"/>
  <c r="E343" i="2"/>
  <c r="O342" i="2"/>
  <c r="L342" i="2"/>
  <c r="L339" i="2" s="1"/>
  <c r="L336" i="2" s="1"/>
  <c r="L333" i="2" s="1"/>
  <c r="L330" i="2" s="1"/>
  <c r="L327" i="2" s="1"/>
  <c r="L324" i="2" s="1"/>
  <c r="L321" i="2" s="1"/>
  <c r="L318" i="2" s="1"/>
  <c r="L315" i="2" s="1"/>
  <c r="L312" i="2" s="1"/>
  <c r="L309" i="2" s="1"/>
  <c r="L306" i="2" s="1"/>
  <c r="L303" i="2" s="1"/>
  <c r="L300" i="2" s="1"/>
  <c r="L297" i="2" s="1"/>
  <c r="L294" i="2" s="1"/>
  <c r="L291" i="2" s="1"/>
  <c r="L288" i="2" s="1"/>
  <c r="L285" i="2" s="1"/>
  <c r="L282" i="2" s="1"/>
  <c r="L279" i="2" s="1"/>
  <c r="L276" i="2" s="1"/>
  <c r="L273" i="2" s="1"/>
  <c r="B342" i="2"/>
  <c r="O341" i="2"/>
  <c r="L341" i="2"/>
  <c r="L338" i="2" s="1"/>
  <c r="L335" i="2" s="1"/>
  <c r="L332" i="2" s="1"/>
  <c r="L329" i="2" s="1"/>
  <c r="L326" i="2" s="1"/>
  <c r="L323" i="2" s="1"/>
  <c r="L320" i="2" s="1"/>
  <c r="L317" i="2" s="1"/>
  <c r="L314" i="2" s="1"/>
  <c r="L311" i="2" s="1"/>
  <c r="L308" i="2" s="1"/>
  <c r="L305" i="2" s="1"/>
  <c r="L302" i="2" s="1"/>
  <c r="L299" i="2" s="1"/>
  <c r="L296" i="2" s="1"/>
  <c r="L293" i="2" s="1"/>
  <c r="L290" i="2" s="1"/>
  <c r="L287" i="2" s="1"/>
  <c r="L284" i="2" s="1"/>
  <c r="L281" i="2" s="1"/>
  <c r="L278" i="2" s="1"/>
  <c r="L275" i="2" s="1"/>
  <c r="L272" i="2" s="1"/>
  <c r="L269" i="2" s="1"/>
  <c r="L266" i="2" s="1"/>
  <c r="L263" i="2" s="1"/>
  <c r="L260" i="2" s="1"/>
  <c r="L257" i="2" s="1"/>
  <c r="L254" i="2" s="1"/>
  <c r="L251" i="2" s="1"/>
  <c r="L248" i="2" s="1"/>
  <c r="L245" i="2" s="1"/>
  <c r="L242" i="2" s="1"/>
  <c r="L239" i="2" s="1"/>
  <c r="L236" i="2" s="1"/>
  <c r="L233" i="2" s="1"/>
  <c r="L230" i="2" s="1"/>
  <c r="L227" i="2" s="1"/>
  <c r="L224" i="2" s="1"/>
  <c r="L221" i="2" s="1"/>
  <c r="L218" i="2" s="1"/>
  <c r="L215" i="2" s="1"/>
  <c r="L212" i="2" s="1"/>
  <c r="L209" i="2" s="1"/>
  <c r="L206" i="2" s="1"/>
  <c r="L203" i="2" s="1"/>
  <c r="L200" i="2" s="1"/>
  <c r="L197" i="2" s="1"/>
  <c r="L194" i="2" s="1"/>
  <c r="L191" i="2" s="1"/>
  <c r="L188" i="2" s="1"/>
  <c r="L185" i="2" s="1"/>
  <c r="L182" i="2" s="1"/>
  <c r="L179" i="2" s="1"/>
  <c r="L176" i="2" s="1"/>
  <c r="L173" i="2" s="1"/>
  <c r="L170" i="2" s="1"/>
  <c r="L167" i="2" s="1"/>
  <c r="L164" i="2" s="1"/>
  <c r="L161" i="2" s="1"/>
  <c r="L158" i="2" s="1"/>
  <c r="L155" i="2" s="1"/>
  <c r="L152" i="2" s="1"/>
  <c r="L149" i="2" s="1"/>
  <c r="L146" i="2" s="1"/>
  <c r="L143" i="2" s="1"/>
  <c r="L140" i="2" s="1"/>
  <c r="L137" i="2" s="1"/>
  <c r="L134" i="2" s="1"/>
  <c r="L131" i="2" s="1"/>
  <c r="L128" i="2" s="1"/>
  <c r="L125" i="2" s="1"/>
  <c r="L122" i="2" s="1"/>
  <c r="L119" i="2" s="1"/>
  <c r="L116" i="2" s="1"/>
  <c r="L113" i="2" s="1"/>
  <c r="L110" i="2" s="1"/>
  <c r="L107" i="2" s="1"/>
  <c r="L104" i="2" s="1"/>
  <c r="L101" i="2" s="1"/>
  <c r="L98" i="2" s="1"/>
  <c r="L95" i="2" s="1"/>
  <c r="L92" i="2" s="1"/>
  <c r="L89" i="2" s="1"/>
  <c r="L86" i="2" s="1"/>
  <c r="L83" i="2" s="1"/>
  <c r="L80" i="2" s="1"/>
  <c r="L77" i="2" s="1"/>
  <c r="L74" i="2" s="1"/>
  <c r="L71" i="2" s="1"/>
  <c r="B341" i="2"/>
  <c r="O340" i="2"/>
  <c r="B340" i="2"/>
  <c r="O339" i="2"/>
  <c r="B339" i="2"/>
  <c r="M338" i="2"/>
  <c r="O337" i="2"/>
  <c r="B337" i="2"/>
  <c r="O336" i="2"/>
  <c r="B336" i="2"/>
  <c r="N335" i="2"/>
  <c r="M335" i="2"/>
  <c r="O335" i="2" s="1"/>
  <c r="K335" i="2"/>
  <c r="J335" i="2"/>
  <c r="H335" i="2"/>
  <c r="G335" i="2"/>
  <c r="F335" i="2"/>
  <c r="E335" i="2"/>
  <c r="B335" i="2" s="1"/>
  <c r="O334" i="2"/>
  <c r="B334" i="2"/>
  <c r="O333" i="2"/>
  <c r="B333" i="2"/>
  <c r="N332" i="2"/>
  <c r="M332" i="2"/>
  <c r="K332" i="2"/>
  <c r="J332" i="2"/>
  <c r="H332" i="2"/>
  <c r="G332" i="2"/>
  <c r="F332" i="2"/>
  <c r="E332" i="2"/>
  <c r="B332" i="2" s="1"/>
  <c r="O331" i="2"/>
  <c r="B331" i="2"/>
  <c r="O330" i="2"/>
  <c r="B330" i="2"/>
  <c r="O329" i="2"/>
  <c r="B329" i="2"/>
  <c r="O328" i="2"/>
  <c r="B328" i="2"/>
  <c r="O327" i="2"/>
  <c r="B327" i="2"/>
  <c r="N326" i="2"/>
  <c r="N319" i="2" s="1"/>
  <c r="N318" i="2" s="1"/>
  <c r="M326" i="2"/>
  <c r="K326" i="2"/>
  <c r="J326" i="2"/>
  <c r="H326" i="2"/>
  <c r="H319" i="2" s="1"/>
  <c r="G326" i="2"/>
  <c r="F326" i="2"/>
  <c r="E326" i="2"/>
  <c r="B326" i="2" s="1"/>
  <c r="O325" i="2"/>
  <c r="B325" i="2"/>
  <c r="O324" i="2"/>
  <c r="B324" i="2"/>
  <c r="N323" i="2"/>
  <c r="M323" i="2"/>
  <c r="K323" i="2"/>
  <c r="J323" i="2"/>
  <c r="H323" i="2"/>
  <c r="G323" i="2"/>
  <c r="F323" i="2"/>
  <c r="E323" i="2"/>
  <c r="B323" i="2" s="1"/>
  <c r="O322" i="2"/>
  <c r="B322" i="2"/>
  <c r="O321" i="2"/>
  <c r="B321" i="2"/>
  <c r="O320" i="2"/>
  <c r="B320" i="2"/>
  <c r="K319" i="2"/>
  <c r="J319" i="2"/>
  <c r="G319" i="2"/>
  <c r="F319" i="2"/>
  <c r="O317" i="2"/>
  <c r="B317" i="2"/>
  <c r="O316" i="2"/>
  <c r="B316" i="2"/>
  <c r="N315" i="2"/>
  <c r="M315" i="2"/>
  <c r="O315" i="2" s="1"/>
  <c r="K315" i="2"/>
  <c r="K296" i="2" s="1"/>
  <c r="J315" i="2"/>
  <c r="H315" i="2"/>
  <c r="G315" i="2"/>
  <c r="B315" i="2" s="1"/>
  <c r="F315" i="2"/>
  <c r="E315" i="2"/>
  <c r="O314" i="2"/>
  <c r="B314" i="2"/>
  <c r="O313" i="2"/>
  <c r="B313" i="2"/>
  <c r="N312" i="2"/>
  <c r="M312" i="2"/>
  <c r="O312" i="2" s="1"/>
  <c r="K312" i="2"/>
  <c r="J312" i="2"/>
  <c r="H312" i="2"/>
  <c r="G312" i="2"/>
  <c r="B312" i="2" s="1"/>
  <c r="F312" i="2"/>
  <c r="E312" i="2"/>
  <c r="O311" i="2"/>
  <c r="B311" i="2"/>
  <c r="O310" i="2"/>
  <c r="B310" i="2"/>
  <c r="O309" i="2"/>
  <c r="B309" i="2"/>
  <c r="O308" i="2"/>
  <c r="B308" i="2"/>
  <c r="O307" i="2"/>
  <c r="B307" i="2"/>
  <c r="N306" i="2"/>
  <c r="M306" i="2"/>
  <c r="O306" i="2" s="1"/>
  <c r="K306" i="2"/>
  <c r="J306" i="2"/>
  <c r="H306" i="2"/>
  <c r="G306" i="2"/>
  <c r="F306" i="2"/>
  <c r="E306" i="2"/>
  <c r="B306" i="2" s="1"/>
  <c r="O305" i="2"/>
  <c r="B305" i="2"/>
  <c r="O304" i="2"/>
  <c r="B304" i="2"/>
  <c r="N303" i="2"/>
  <c r="M303" i="2"/>
  <c r="M296" i="2" s="1"/>
  <c r="O296" i="2" s="1"/>
  <c r="K303" i="2"/>
  <c r="J303" i="2"/>
  <c r="H303" i="2"/>
  <c r="G303" i="2"/>
  <c r="F303" i="2"/>
  <c r="E303" i="2"/>
  <c r="B303" i="2"/>
  <c r="O302" i="2"/>
  <c r="B302" i="2"/>
  <c r="O301" i="2"/>
  <c r="B301" i="2"/>
  <c r="O300" i="2"/>
  <c r="B300" i="2"/>
  <c r="O299" i="2"/>
  <c r="B299" i="2"/>
  <c r="O298" i="2"/>
  <c r="B298" i="2"/>
  <c r="N297" i="2"/>
  <c r="N296" i="2" s="1"/>
  <c r="M297" i="2"/>
  <c r="K297" i="2"/>
  <c r="J297" i="2"/>
  <c r="J296" i="2" s="1"/>
  <c r="H297" i="2"/>
  <c r="G297" i="2"/>
  <c r="F297" i="2"/>
  <c r="E297" i="2"/>
  <c r="F296" i="2"/>
  <c r="O295" i="2"/>
  <c r="B295" i="2"/>
  <c r="O294" i="2"/>
  <c r="B294" i="2"/>
  <c r="N293" i="2"/>
  <c r="M293" i="2"/>
  <c r="K293" i="2"/>
  <c r="J293" i="2"/>
  <c r="H293" i="2"/>
  <c r="G293" i="2"/>
  <c r="F293" i="2"/>
  <c r="E293" i="2"/>
  <c r="B293" i="2" s="1"/>
  <c r="O292" i="2"/>
  <c r="B292" i="2"/>
  <c r="O291" i="2"/>
  <c r="B291" i="2"/>
  <c r="N290" i="2"/>
  <c r="N276" i="2" s="1"/>
  <c r="N275" i="2" s="1"/>
  <c r="M290" i="2"/>
  <c r="K290" i="2"/>
  <c r="J290" i="2"/>
  <c r="H290" i="2"/>
  <c r="G290" i="2"/>
  <c r="F290" i="2"/>
  <c r="E290" i="2"/>
  <c r="B290" i="2" s="1"/>
  <c r="O289" i="2"/>
  <c r="B289" i="2"/>
  <c r="O288" i="2"/>
  <c r="B288" i="2"/>
  <c r="O287" i="2"/>
  <c r="B287" i="2"/>
  <c r="O286" i="2"/>
  <c r="B286" i="2"/>
  <c r="O285" i="2"/>
  <c r="B285" i="2"/>
  <c r="N284" i="2"/>
  <c r="M284" i="2"/>
  <c r="K284" i="2"/>
  <c r="J284" i="2"/>
  <c r="H284" i="2"/>
  <c r="G284" i="2"/>
  <c r="F284" i="2"/>
  <c r="B284" i="2" s="1"/>
  <c r="E284" i="2"/>
  <c r="O283" i="2"/>
  <c r="B283" i="2"/>
  <c r="O282" i="2"/>
  <c r="B282" i="2"/>
  <c r="N281" i="2"/>
  <c r="M281" i="2"/>
  <c r="K281" i="2"/>
  <c r="J281" i="2"/>
  <c r="J276" i="2" s="1"/>
  <c r="J275" i="2" s="1"/>
  <c r="H281" i="2"/>
  <c r="G281" i="2"/>
  <c r="F281" i="2"/>
  <c r="E281" i="2"/>
  <c r="O280" i="2"/>
  <c r="B280" i="2"/>
  <c r="O279" i="2"/>
  <c r="B279" i="2"/>
  <c r="O278" i="2"/>
  <c r="B278" i="2"/>
  <c r="O277" i="2"/>
  <c r="B277" i="2"/>
  <c r="M276" i="2"/>
  <c r="H276" i="2"/>
  <c r="O274" i="2"/>
  <c r="B274" i="2"/>
  <c r="O273" i="2"/>
  <c r="B273" i="2"/>
  <c r="O272" i="2"/>
  <c r="B272" i="2"/>
  <c r="O271" i="2"/>
  <c r="B271" i="2"/>
  <c r="O270" i="2"/>
  <c r="B270" i="2"/>
  <c r="N269" i="2"/>
  <c r="N268" i="2" s="1"/>
  <c r="M269" i="2"/>
  <c r="K269" i="2"/>
  <c r="J269" i="2"/>
  <c r="J268" i="2" s="1"/>
  <c r="J259" i="2" s="1"/>
  <c r="H269" i="2"/>
  <c r="G269" i="2"/>
  <c r="F269" i="2"/>
  <c r="F268" i="2" s="1"/>
  <c r="F259" i="2" s="1"/>
  <c r="E269" i="2"/>
  <c r="M268" i="2"/>
  <c r="K268" i="2"/>
  <c r="K259" i="2" s="1"/>
  <c r="H268" i="2"/>
  <c r="G268" i="2"/>
  <c r="G259" i="2" s="1"/>
  <c r="O267" i="2"/>
  <c r="B267" i="2"/>
  <c r="O266" i="2"/>
  <c r="B266" i="2"/>
  <c r="N265" i="2"/>
  <c r="M265" i="2"/>
  <c r="O265" i="2" s="1"/>
  <c r="K265" i="2"/>
  <c r="J265" i="2"/>
  <c r="H265" i="2"/>
  <c r="G265" i="2"/>
  <c r="B265" i="2" s="1"/>
  <c r="F265" i="2"/>
  <c r="E265" i="2"/>
  <c r="O264" i="2"/>
  <c r="B264" i="2"/>
  <c r="O263" i="2"/>
  <c r="B263" i="2"/>
  <c r="O262" i="2"/>
  <c r="B262" i="2"/>
  <c r="O261" i="2"/>
  <c r="B261" i="2"/>
  <c r="O260" i="2"/>
  <c r="B260" i="2"/>
  <c r="N259" i="2"/>
  <c r="M259" i="2"/>
  <c r="H259" i="2"/>
  <c r="O258" i="2"/>
  <c r="B258" i="2"/>
  <c r="O257" i="2"/>
  <c r="B257" i="2"/>
  <c r="O256" i="2"/>
  <c r="B256" i="2"/>
  <c r="O255" i="2"/>
  <c r="B255" i="2"/>
  <c r="O254" i="2"/>
  <c r="B254" i="2"/>
  <c r="O253" i="2"/>
  <c r="B253" i="2"/>
  <c r="N252" i="2"/>
  <c r="M252" i="2"/>
  <c r="O252" i="2" s="1"/>
  <c r="K252" i="2"/>
  <c r="J252" i="2"/>
  <c r="H252" i="2"/>
  <c r="G252" i="2"/>
  <c r="F252" i="2"/>
  <c r="E252" i="2"/>
  <c r="B252" i="2" s="1"/>
  <c r="O251" i="2"/>
  <c r="B251" i="2"/>
  <c r="O250" i="2"/>
  <c r="B250" i="2"/>
  <c r="O249" i="2"/>
  <c r="B249" i="2"/>
  <c r="O248" i="2"/>
  <c r="B248" i="2"/>
  <c r="O247" i="2"/>
  <c r="B247" i="2"/>
  <c r="M246" i="2"/>
  <c r="O246" i="2" s="1"/>
  <c r="O245" i="2"/>
  <c r="B245" i="2"/>
  <c r="O244" i="2"/>
  <c r="B244" i="2"/>
  <c r="O243" i="2"/>
  <c r="B243" i="2"/>
  <c r="N242" i="2"/>
  <c r="N238" i="2" s="1"/>
  <c r="M242" i="2"/>
  <c r="O242" i="2" s="1"/>
  <c r="K242" i="2"/>
  <c r="J242" i="2"/>
  <c r="H242" i="2"/>
  <c r="H238" i="2" s="1"/>
  <c r="G242" i="2"/>
  <c r="F242" i="2"/>
  <c r="E242" i="2"/>
  <c r="O241" i="2"/>
  <c r="B241" i="2"/>
  <c r="O240" i="2"/>
  <c r="B240" i="2"/>
  <c r="N239" i="2"/>
  <c r="M239" i="2"/>
  <c r="K239" i="2"/>
  <c r="J239" i="2"/>
  <c r="H239" i="2"/>
  <c r="G239" i="2"/>
  <c r="F239" i="2"/>
  <c r="E239" i="2"/>
  <c r="K238" i="2"/>
  <c r="J238" i="2"/>
  <c r="G238" i="2"/>
  <c r="F238" i="2"/>
  <c r="M237" i="2"/>
  <c r="J237" i="2"/>
  <c r="Q237" i="2" s="1"/>
  <c r="G237" i="2"/>
  <c r="F237" i="2"/>
  <c r="O236" i="2"/>
  <c r="B236" i="2"/>
  <c r="O235" i="2"/>
  <c r="B235" i="2"/>
  <c r="O234" i="2"/>
  <c r="B234" i="2"/>
  <c r="O233" i="2"/>
  <c r="B233" i="2"/>
  <c r="O232" i="2"/>
  <c r="B232" i="2"/>
  <c r="O231" i="2"/>
  <c r="B231" i="2"/>
  <c r="O230" i="2"/>
  <c r="B230" i="2"/>
  <c r="O229" i="2"/>
  <c r="B229" i="2"/>
  <c r="O228" i="2"/>
  <c r="B228" i="2"/>
  <c r="O227" i="2"/>
  <c r="B227" i="2"/>
  <c r="O226" i="2"/>
  <c r="B226" i="2"/>
  <c r="O225" i="2"/>
  <c r="B225" i="2"/>
  <c r="O224" i="2"/>
  <c r="B224" i="2"/>
  <c r="O223" i="2"/>
  <c r="B223" i="2"/>
  <c r="Q222" i="2"/>
  <c r="O222" i="2"/>
  <c r="B222" i="2"/>
  <c r="O221" i="2"/>
  <c r="B221" i="2"/>
  <c r="J220" i="2"/>
  <c r="O220" i="2" s="1"/>
  <c r="B220" i="2"/>
  <c r="O219" i="2"/>
  <c r="B219" i="2"/>
  <c r="O218" i="2"/>
  <c r="B218" i="2"/>
  <c r="N217" i="2"/>
  <c r="M217" i="2"/>
  <c r="O217" i="2" s="1"/>
  <c r="K217" i="2"/>
  <c r="J217" i="2"/>
  <c r="H217" i="2"/>
  <c r="H216" i="2" s="1"/>
  <c r="G217" i="2"/>
  <c r="B217" i="2" s="1"/>
  <c r="F217" i="2"/>
  <c r="E217" i="2"/>
  <c r="N216" i="2"/>
  <c r="N208" i="2" s="1"/>
  <c r="K216" i="2"/>
  <c r="J216" i="2"/>
  <c r="F216" i="2"/>
  <c r="E216" i="2"/>
  <c r="O215" i="2"/>
  <c r="B215" i="2"/>
  <c r="O214" i="2"/>
  <c r="B214" i="2"/>
  <c r="O213" i="2"/>
  <c r="B213" i="2"/>
  <c r="O212" i="2"/>
  <c r="B212" i="2"/>
  <c r="O211" i="2"/>
  <c r="B211" i="2"/>
  <c r="O210" i="2"/>
  <c r="B210" i="2"/>
  <c r="N209" i="2"/>
  <c r="M209" i="2"/>
  <c r="K209" i="2"/>
  <c r="J209" i="2"/>
  <c r="H209" i="2"/>
  <c r="G209" i="2"/>
  <c r="F209" i="2"/>
  <c r="F208" i="2" s="1"/>
  <c r="E209" i="2"/>
  <c r="K208" i="2"/>
  <c r="K193" i="2" s="1"/>
  <c r="K192" i="2" s="1"/>
  <c r="J208" i="2"/>
  <c r="O207" i="2"/>
  <c r="B207" i="2"/>
  <c r="O206" i="2"/>
  <c r="B206" i="2"/>
  <c r="O205" i="2"/>
  <c r="B205" i="2"/>
  <c r="O204" i="2"/>
  <c r="B204" i="2"/>
  <c r="O203" i="2"/>
  <c r="B203" i="2"/>
  <c r="O202" i="2"/>
  <c r="B202" i="2"/>
  <c r="O201" i="2"/>
  <c r="B201" i="2"/>
  <c r="O200" i="2"/>
  <c r="B200" i="2"/>
  <c r="O199" i="2"/>
  <c r="B199" i="2"/>
  <c r="O198" i="2"/>
  <c r="B198" i="2"/>
  <c r="N197" i="2"/>
  <c r="M197" i="2"/>
  <c r="K197" i="2"/>
  <c r="J197" i="2"/>
  <c r="H197" i="2"/>
  <c r="H194" i="2" s="1"/>
  <c r="G197" i="2"/>
  <c r="B197" i="2" s="1"/>
  <c r="F197" i="2"/>
  <c r="E197" i="2"/>
  <c r="O196" i="2"/>
  <c r="B196" i="2"/>
  <c r="O195" i="2"/>
  <c r="B195" i="2"/>
  <c r="N194" i="2"/>
  <c r="K194" i="2"/>
  <c r="J194" i="2"/>
  <c r="F194" i="2"/>
  <c r="E194" i="2"/>
  <c r="N193" i="2"/>
  <c r="N192" i="2" s="1"/>
  <c r="O191" i="2"/>
  <c r="B191" i="2"/>
  <c r="O190" i="2"/>
  <c r="B190" i="2"/>
  <c r="O189" i="2"/>
  <c r="B189" i="2"/>
  <c r="O188" i="2"/>
  <c r="B188" i="2"/>
  <c r="N187" i="2"/>
  <c r="M187" i="2"/>
  <c r="O187" i="2" s="1"/>
  <c r="K187" i="2"/>
  <c r="K186" i="2" s="1"/>
  <c r="J187" i="2"/>
  <c r="H187" i="2"/>
  <c r="H186" i="2" s="1"/>
  <c r="G187" i="2"/>
  <c r="F187" i="2"/>
  <c r="B187" i="2" s="1"/>
  <c r="E187" i="2"/>
  <c r="N186" i="2"/>
  <c r="M186" i="2"/>
  <c r="J186" i="2"/>
  <c r="G186" i="2"/>
  <c r="F186" i="2"/>
  <c r="E186" i="2"/>
  <c r="O185" i="2"/>
  <c r="B185" i="2"/>
  <c r="O184" i="2"/>
  <c r="B184" i="2"/>
  <c r="O183" i="2"/>
  <c r="B183" i="2"/>
  <c r="O182" i="2"/>
  <c r="B182" i="2"/>
  <c r="O181" i="2"/>
  <c r="B181" i="2"/>
  <c r="O180" i="2"/>
  <c r="B180" i="2"/>
  <c r="O179" i="2"/>
  <c r="B179" i="2"/>
  <c r="O178" i="2"/>
  <c r="B178" i="2"/>
  <c r="O177" i="2"/>
  <c r="B177" i="2"/>
  <c r="O176" i="2"/>
  <c r="B176" i="2"/>
  <c r="O175" i="2"/>
  <c r="B175" i="2"/>
  <c r="O174" i="2"/>
  <c r="B174" i="2"/>
  <c r="O173" i="2"/>
  <c r="B173" i="2"/>
  <c r="O172" i="2"/>
  <c r="B172" i="2"/>
  <c r="O171" i="2"/>
  <c r="B171" i="2"/>
  <c r="O170" i="2"/>
  <c r="B170" i="2"/>
  <c r="O169" i="2"/>
  <c r="B169" i="2"/>
  <c r="O168" i="2"/>
  <c r="B168" i="2"/>
  <c r="O167" i="2"/>
  <c r="B167" i="2"/>
  <c r="N166" i="2"/>
  <c r="N165" i="2" s="1"/>
  <c r="N156" i="2" s="1"/>
  <c r="M166" i="2"/>
  <c r="K166" i="2"/>
  <c r="K165" i="2" s="1"/>
  <c r="J166" i="2"/>
  <c r="H166" i="2"/>
  <c r="H165" i="2" s="1"/>
  <c r="G166" i="2"/>
  <c r="F166" i="2"/>
  <c r="F165" i="2" s="1"/>
  <c r="E166" i="2"/>
  <c r="E165" i="2" s="1"/>
  <c r="M165" i="2"/>
  <c r="O164" i="2"/>
  <c r="B164" i="2"/>
  <c r="O163" i="2"/>
  <c r="B163" i="2"/>
  <c r="O162" i="2"/>
  <c r="B162" i="2"/>
  <c r="O161" i="2"/>
  <c r="B161" i="2"/>
  <c r="O160" i="2"/>
  <c r="B160" i="2"/>
  <c r="O159" i="2"/>
  <c r="B159" i="2"/>
  <c r="N158" i="2"/>
  <c r="N157" i="2" s="1"/>
  <c r="M158" i="2"/>
  <c r="K158" i="2"/>
  <c r="J158" i="2"/>
  <c r="H158" i="2"/>
  <c r="G158" i="2"/>
  <c r="G157" i="2" s="1"/>
  <c r="G156" i="2" s="1"/>
  <c r="F158" i="2"/>
  <c r="F157" i="2" s="1"/>
  <c r="E158" i="2"/>
  <c r="K157" i="2"/>
  <c r="J157" i="2"/>
  <c r="H157" i="2"/>
  <c r="O155" i="2"/>
  <c r="B155" i="2"/>
  <c r="O154" i="2"/>
  <c r="B154" i="2"/>
  <c r="N153" i="2"/>
  <c r="M153" i="2"/>
  <c r="O153" i="2" s="1"/>
  <c r="K153" i="2"/>
  <c r="J153" i="2"/>
  <c r="H153" i="2"/>
  <c r="G153" i="2"/>
  <c r="F153" i="2"/>
  <c r="E153" i="2"/>
  <c r="O152" i="2"/>
  <c r="B152" i="2"/>
  <c r="O151" i="2"/>
  <c r="B151" i="2"/>
  <c r="N150" i="2"/>
  <c r="M150" i="2"/>
  <c r="O150" i="2" s="1"/>
  <c r="K150" i="2"/>
  <c r="J150" i="2"/>
  <c r="H150" i="2"/>
  <c r="G150" i="2"/>
  <c r="F150" i="2"/>
  <c r="E150" i="2"/>
  <c r="O149" i="2"/>
  <c r="B149" i="2"/>
  <c r="O148" i="2"/>
  <c r="B148" i="2"/>
  <c r="N147" i="2"/>
  <c r="M147" i="2"/>
  <c r="O147" i="2" s="1"/>
  <c r="K147" i="2"/>
  <c r="J147" i="2"/>
  <c r="H147" i="2"/>
  <c r="H146" i="2" s="1"/>
  <c r="G147" i="2"/>
  <c r="F147" i="2"/>
  <c r="F146" i="2" s="1"/>
  <c r="E147" i="2"/>
  <c r="N146" i="2"/>
  <c r="K146" i="2"/>
  <c r="J146" i="2"/>
  <c r="G146" i="2"/>
  <c r="O145" i="2"/>
  <c r="B145" i="2"/>
  <c r="O144" i="2"/>
  <c r="B144" i="2"/>
  <c r="O143" i="2"/>
  <c r="B143" i="2"/>
  <c r="O142" i="2"/>
  <c r="B142" i="2"/>
  <c r="N141" i="2"/>
  <c r="N140" i="2" s="1"/>
  <c r="N130" i="2" s="1"/>
  <c r="N113" i="2" s="1"/>
  <c r="N106" i="2" s="1"/>
  <c r="M141" i="2"/>
  <c r="O141" i="2" s="1"/>
  <c r="K141" i="2"/>
  <c r="J141" i="2"/>
  <c r="H141" i="2"/>
  <c r="H140" i="2" s="1"/>
  <c r="H130" i="2" s="1"/>
  <c r="G141" i="2"/>
  <c r="F141" i="2"/>
  <c r="E141" i="2"/>
  <c r="E140" i="2" s="1"/>
  <c r="B141" i="2"/>
  <c r="K140" i="2"/>
  <c r="J140" i="2"/>
  <c r="G140" i="2"/>
  <c r="F140" i="2"/>
  <c r="O139" i="2"/>
  <c r="B139" i="2"/>
  <c r="O138" i="2"/>
  <c r="B138" i="2"/>
  <c r="O137" i="2"/>
  <c r="B137" i="2"/>
  <c r="O136" i="2"/>
  <c r="B136" i="2"/>
  <c r="N135" i="2"/>
  <c r="M135" i="2"/>
  <c r="K135" i="2"/>
  <c r="J135" i="2"/>
  <c r="H135" i="2"/>
  <c r="G135" i="2"/>
  <c r="F135" i="2"/>
  <c r="E135" i="2"/>
  <c r="N134" i="2"/>
  <c r="M134" i="2"/>
  <c r="K134" i="2"/>
  <c r="J134" i="2"/>
  <c r="H134" i="2"/>
  <c r="G134" i="2"/>
  <c r="F134" i="2"/>
  <c r="O133" i="2"/>
  <c r="B133" i="2"/>
  <c r="O132" i="2"/>
  <c r="B132" i="2"/>
  <c r="N131" i="2"/>
  <c r="M131" i="2"/>
  <c r="O131" i="2" s="1"/>
  <c r="K131" i="2"/>
  <c r="K130" i="2" s="1"/>
  <c r="J131" i="2"/>
  <c r="H131" i="2"/>
  <c r="G131" i="2"/>
  <c r="F131" i="2"/>
  <c r="E131" i="2"/>
  <c r="J130" i="2"/>
  <c r="O129" i="2"/>
  <c r="B129" i="2"/>
  <c r="O128" i="2"/>
  <c r="B128" i="2"/>
  <c r="O127" i="2"/>
  <c r="B127" i="2"/>
  <c r="O126" i="2"/>
  <c r="B126" i="2"/>
  <c r="O125" i="2"/>
  <c r="B125" i="2"/>
  <c r="N124" i="2"/>
  <c r="M124" i="2"/>
  <c r="O124" i="2" s="1"/>
  <c r="K124" i="2"/>
  <c r="K123" i="2" s="1"/>
  <c r="J124" i="2"/>
  <c r="H124" i="2"/>
  <c r="H123" i="2" s="1"/>
  <c r="G124" i="2"/>
  <c r="G123" i="2" s="1"/>
  <c r="G114" i="2" s="1"/>
  <c r="F124" i="2"/>
  <c r="B124" i="2" s="1"/>
  <c r="E124" i="2"/>
  <c r="N123" i="2"/>
  <c r="M123" i="2"/>
  <c r="O123" i="2" s="1"/>
  <c r="J123" i="2"/>
  <c r="E123" i="2"/>
  <c r="O122" i="2"/>
  <c r="B122" i="2"/>
  <c r="O121" i="2"/>
  <c r="B121" i="2"/>
  <c r="O120" i="2"/>
  <c r="B120" i="2"/>
  <c r="N119" i="2"/>
  <c r="M119" i="2"/>
  <c r="K119" i="2"/>
  <c r="J119" i="2"/>
  <c r="H119" i="2"/>
  <c r="G119" i="2"/>
  <c r="F119" i="2"/>
  <c r="E119" i="2"/>
  <c r="N118" i="2"/>
  <c r="M118" i="2"/>
  <c r="K118" i="2"/>
  <c r="J118" i="2"/>
  <c r="H118" i="2"/>
  <c r="G118" i="2"/>
  <c r="F118" i="2"/>
  <c r="E118" i="2"/>
  <c r="O117" i="2"/>
  <c r="B117" i="2"/>
  <c r="O116" i="2"/>
  <c r="B116" i="2"/>
  <c r="N115" i="2"/>
  <c r="M115" i="2"/>
  <c r="K115" i="2"/>
  <c r="K114" i="2" s="1"/>
  <c r="K113" i="2" s="1"/>
  <c r="K106" i="2" s="1"/>
  <c r="J115" i="2"/>
  <c r="H115" i="2"/>
  <c r="G115" i="2"/>
  <c r="F115" i="2"/>
  <c r="E115" i="2"/>
  <c r="N114" i="2"/>
  <c r="J114" i="2"/>
  <c r="J113" i="2"/>
  <c r="O112" i="2"/>
  <c r="B112" i="2"/>
  <c r="O111" i="2"/>
  <c r="B111" i="2"/>
  <c r="N110" i="2"/>
  <c r="M110" i="2"/>
  <c r="K110" i="2"/>
  <c r="J110" i="2"/>
  <c r="H110" i="2"/>
  <c r="G110" i="2"/>
  <c r="F110" i="2"/>
  <c r="E110" i="2"/>
  <c r="O109" i="2"/>
  <c r="B109" i="2"/>
  <c r="O108" i="2"/>
  <c r="B108" i="2"/>
  <c r="N107" i="2"/>
  <c r="M107" i="2"/>
  <c r="O107" i="2" s="1"/>
  <c r="K107" i="2"/>
  <c r="J107" i="2"/>
  <c r="J106" i="2" s="1"/>
  <c r="H107" i="2"/>
  <c r="G107" i="2"/>
  <c r="F107" i="2"/>
  <c r="E107" i="2"/>
  <c r="O105" i="2"/>
  <c r="B105" i="2"/>
  <c r="O104" i="2"/>
  <c r="B104" i="2"/>
  <c r="O103" i="2"/>
  <c r="B103" i="2"/>
  <c r="N102" i="2"/>
  <c r="M102" i="2"/>
  <c r="O102" i="2" s="1"/>
  <c r="K102" i="2"/>
  <c r="J102" i="2"/>
  <c r="H102" i="2"/>
  <c r="G102" i="2"/>
  <c r="F102" i="2"/>
  <c r="E102" i="2"/>
  <c r="O101" i="2"/>
  <c r="B101" i="2"/>
  <c r="O100" i="2"/>
  <c r="B100" i="2"/>
  <c r="N99" i="2"/>
  <c r="M99" i="2"/>
  <c r="O99" i="2" s="1"/>
  <c r="K99" i="2"/>
  <c r="K98" i="2" s="1"/>
  <c r="J99" i="2"/>
  <c r="H99" i="2"/>
  <c r="H98" i="2" s="1"/>
  <c r="G99" i="2"/>
  <c r="F99" i="2"/>
  <c r="F98" i="2" s="1"/>
  <c r="E99" i="2"/>
  <c r="N98" i="2"/>
  <c r="J98" i="2"/>
  <c r="O97" i="2"/>
  <c r="B97" i="2"/>
  <c r="O96" i="2"/>
  <c r="B96" i="2"/>
  <c r="O95" i="2"/>
  <c r="B95" i="2"/>
  <c r="O94" i="2"/>
  <c r="B94" i="2"/>
  <c r="O93" i="2"/>
  <c r="B93" i="2"/>
  <c r="O92" i="2"/>
  <c r="B92" i="2"/>
  <c r="N91" i="2"/>
  <c r="N90" i="2" s="1"/>
  <c r="M91" i="2"/>
  <c r="K91" i="2"/>
  <c r="K90" i="2" s="1"/>
  <c r="J91" i="2"/>
  <c r="O91" i="2" s="1"/>
  <c r="H91" i="2"/>
  <c r="G91" i="2"/>
  <c r="F91" i="2"/>
  <c r="F90" i="2" s="1"/>
  <c r="E91" i="2"/>
  <c r="E90" i="2" s="1"/>
  <c r="O90" i="2"/>
  <c r="M90" i="2"/>
  <c r="J90" i="2"/>
  <c r="H90" i="2"/>
  <c r="O89" i="2"/>
  <c r="B89" i="2"/>
  <c r="O88" i="2"/>
  <c r="M88" i="2"/>
  <c r="J88" i="2"/>
  <c r="F88" i="2"/>
  <c r="O87" i="2"/>
  <c r="B87" i="2"/>
  <c r="O86" i="2"/>
  <c r="B86" i="2"/>
  <c r="O85" i="2"/>
  <c r="B85" i="2"/>
  <c r="M84" i="2"/>
  <c r="O83" i="2"/>
  <c r="B83" i="2"/>
  <c r="O82" i="2"/>
  <c r="B82" i="2"/>
  <c r="O81" i="2"/>
  <c r="B81" i="2"/>
  <c r="O80" i="2"/>
  <c r="B80" i="2"/>
  <c r="O79" i="2"/>
  <c r="B79" i="2"/>
  <c r="O78" i="2"/>
  <c r="B78" i="2"/>
  <c r="O77" i="2"/>
  <c r="B77" i="2"/>
  <c r="O76" i="2"/>
  <c r="B76" i="2"/>
  <c r="O75" i="2"/>
  <c r="B75" i="2"/>
  <c r="N74" i="2"/>
  <c r="K74" i="2"/>
  <c r="J74" i="2"/>
  <c r="H74" i="2"/>
  <c r="G74" i="2"/>
  <c r="E74" i="2"/>
  <c r="O73" i="2"/>
  <c r="B73" i="2"/>
  <c r="O72" i="2"/>
  <c r="B72" i="2"/>
  <c r="O71" i="2"/>
  <c r="B71" i="2"/>
  <c r="O70" i="2"/>
  <c r="B70" i="2"/>
  <c r="O69" i="2"/>
  <c r="B69" i="2"/>
  <c r="O68" i="2"/>
  <c r="B68" i="2"/>
  <c r="O67" i="2"/>
  <c r="B67" i="2"/>
  <c r="N66" i="2"/>
  <c r="M66" i="2"/>
  <c r="O66" i="2" s="1"/>
  <c r="K66" i="2"/>
  <c r="J66" i="2"/>
  <c r="H66" i="2"/>
  <c r="G66" i="2"/>
  <c r="F66" i="2"/>
  <c r="E66" i="2"/>
  <c r="J65" i="2"/>
  <c r="O64" i="2"/>
  <c r="B64" i="2"/>
  <c r="O63" i="2"/>
  <c r="B63" i="2"/>
  <c r="O62" i="2"/>
  <c r="B62" i="2"/>
  <c r="O61" i="2"/>
  <c r="B61" i="2"/>
  <c r="O60" i="2"/>
  <c r="B60" i="2"/>
  <c r="O59" i="2"/>
  <c r="B59" i="2"/>
  <c r="O58" i="2"/>
  <c r="B58" i="2"/>
  <c r="O57" i="2"/>
  <c r="B57" i="2"/>
  <c r="O56" i="2"/>
  <c r="B56" i="2"/>
  <c r="M55" i="2"/>
  <c r="O55" i="2" s="1"/>
  <c r="J55" i="2"/>
  <c r="B55" i="2"/>
  <c r="M54" i="2"/>
  <c r="J54" i="2"/>
  <c r="M53" i="2"/>
  <c r="J53" i="2"/>
  <c r="B53" i="2"/>
  <c r="N52" i="2"/>
  <c r="K52" i="2"/>
  <c r="H52" i="2"/>
  <c r="G52" i="2"/>
  <c r="F52" i="2"/>
  <c r="E52" i="2"/>
  <c r="O51" i="2"/>
  <c r="B51" i="2"/>
  <c r="P50" i="2"/>
  <c r="M50" i="2"/>
  <c r="O50" i="2" s="1"/>
  <c r="J50" i="2"/>
  <c r="B50" i="2" s="1"/>
  <c r="O49" i="2"/>
  <c r="B49" i="2"/>
  <c r="O48" i="2"/>
  <c r="B48" i="2"/>
  <c r="O47" i="2"/>
  <c r="B47" i="2"/>
  <c r="O46" i="2"/>
  <c r="B46" i="2"/>
  <c r="O45" i="2"/>
  <c r="M45" i="2"/>
  <c r="J45" i="2"/>
  <c r="B45" i="2"/>
  <c r="O44" i="2"/>
  <c r="B44" i="2"/>
  <c r="O43" i="2"/>
  <c r="B43" i="2"/>
  <c r="N42" i="2"/>
  <c r="M42" i="2"/>
  <c r="K42" i="2"/>
  <c r="J42" i="2"/>
  <c r="H42" i="2"/>
  <c r="G42" i="2"/>
  <c r="F42" i="2"/>
  <c r="E42" i="2"/>
  <c r="O41" i="2"/>
  <c r="B41" i="2"/>
  <c r="O40" i="2"/>
  <c r="B40" i="2"/>
  <c r="O39" i="2"/>
  <c r="B39" i="2"/>
  <c r="O38" i="2"/>
  <c r="B38" i="2"/>
  <c r="O37" i="2"/>
  <c r="B37" i="2"/>
  <c r="O36" i="2"/>
  <c r="B36" i="2"/>
  <c r="J35" i="2"/>
  <c r="O34" i="2"/>
  <c r="B34" i="2"/>
  <c r="J33" i="2"/>
  <c r="O33" i="2" s="1"/>
  <c r="O32" i="2"/>
  <c r="B32" i="2"/>
  <c r="O31" i="2"/>
  <c r="B31" i="2"/>
  <c r="N30" i="2"/>
  <c r="N26" i="2" s="1"/>
  <c r="M30" i="2"/>
  <c r="K30" i="2"/>
  <c r="K26" i="2" s="1"/>
  <c r="H30" i="2"/>
  <c r="G30" i="2"/>
  <c r="G26" i="2" s="1"/>
  <c r="F30" i="2"/>
  <c r="E30" i="2"/>
  <c r="E26" i="2" s="1"/>
  <c r="O29" i="2"/>
  <c r="B29" i="2"/>
  <c r="Q28" i="2"/>
  <c r="O28" i="2"/>
  <c r="B28" i="2"/>
  <c r="Q27" i="2"/>
  <c r="O27" i="2"/>
  <c r="B27" i="2"/>
  <c r="F26" i="2"/>
  <c r="O25" i="2"/>
  <c r="B25" i="2"/>
  <c r="O24" i="2"/>
  <c r="B24" i="2"/>
  <c r="N23" i="2"/>
  <c r="M23" i="2"/>
  <c r="O23" i="2" s="1"/>
  <c r="K23" i="2"/>
  <c r="J23" i="2"/>
  <c r="H23" i="2"/>
  <c r="G23" i="2"/>
  <c r="F23" i="2"/>
  <c r="E23" i="2"/>
  <c r="Q22" i="2"/>
  <c r="M22" i="2"/>
  <c r="J22" i="2"/>
  <c r="B22" i="2"/>
  <c r="O20" i="2"/>
  <c r="B20" i="2"/>
  <c r="O19" i="2"/>
  <c r="B19" i="2"/>
  <c r="N18" i="2"/>
  <c r="M18" i="2"/>
  <c r="O18" i="2" s="1"/>
  <c r="K18" i="2"/>
  <c r="J18" i="2"/>
  <c r="H18" i="2"/>
  <c r="G18" i="2"/>
  <c r="F18" i="2"/>
  <c r="E18" i="2"/>
  <c r="O17" i="2"/>
  <c r="B17" i="2"/>
  <c r="O16" i="2"/>
  <c r="B16" i="2"/>
  <c r="O15" i="2"/>
  <c r="B15" i="2"/>
  <c r="O14" i="2"/>
  <c r="J14" i="2"/>
  <c r="B14" i="2"/>
  <c r="O13" i="2"/>
  <c r="B13" i="2"/>
  <c r="O12" i="2"/>
  <c r="B12" i="2"/>
  <c r="M11" i="2"/>
  <c r="J11" i="2"/>
  <c r="F11" i="2"/>
  <c r="Q10" i="2"/>
  <c r="N10" i="2"/>
  <c r="N9" i="2" s="1"/>
  <c r="M10" i="2"/>
  <c r="K10" i="2"/>
  <c r="K9" i="2" s="1"/>
  <c r="H10" i="2"/>
  <c r="H9" i="2" s="1"/>
  <c r="G10" i="2"/>
  <c r="G9" i="2" s="1"/>
  <c r="F10" i="2"/>
  <c r="E10" i="2"/>
  <c r="M9" i="2"/>
  <c r="M8" i="2" s="1"/>
  <c r="F9" i="2"/>
  <c r="E9" i="2"/>
  <c r="E8" i="2" s="1"/>
  <c r="O6" i="2"/>
  <c r="B6" i="2"/>
  <c r="O5" i="2"/>
  <c r="B5" i="2"/>
  <c r="Q2" i="2"/>
  <c r="O747" i="1"/>
  <c r="W747" i="1"/>
  <c r="L48" i="4" l="1"/>
  <c r="L42" i="4" s="1"/>
  <c r="L9" i="4" s="1"/>
  <c r="L7" i="4" s="1"/>
  <c r="K42" i="4"/>
  <c r="K9" i="4" s="1"/>
  <c r="K7" i="4" s="1"/>
  <c r="H48" i="4"/>
  <c r="H42" i="4" s="1"/>
  <c r="H9" i="4" s="1"/>
  <c r="H7" i="4" s="1"/>
  <c r="G42" i="4"/>
  <c r="G9" i="4" s="1"/>
  <c r="G7" i="4" s="1"/>
  <c r="L68" i="2"/>
  <c r="L65" i="2" s="1"/>
  <c r="L62" i="2" s="1"/>
  <c r="L59" i="2" s="1"/>
  <c r="L56" i="2" s="1"/>
  <c r="L53" i="2" s="1"/>
  <c r="L50" i="2" s="1"/>
  <c r="L47" i="2" s="1"/>
  <c r="L44" i="2" s="1"/>
  <c r="L41" i="2" s="1"/>
  <c r="L38" i="2" s="1"/>
  <c r="L35" i="2" s="1"/>
  <c r="L32" i="2" s="1"/>
  <c r="L29" i="2" s="1"/>
  <c r="L26" i="2" s="1"/>
  <c r="L23" i="2" s="1"/>
  <c r="L20" i="2" s="1"/>
  <c r="I156" i="2"/>
  <c r="I153" i="2" s="1"/>
  <c r="I150" i="2" s="1"/>
  <c r="I147" i="2" s="1"/>
  <c r="I144" i="2" s="1"/>
  <c r="I141" i="2" s="1"/>
  <c r="I138" i="2" s="1"/>
  <c r="I135" i="2" s="1"/>
  <c r="I132" i="2" s="1"/>
  <c r="I129" i="2" s="1"/>
  <c r="I126" i="2" s="1"/>
  <c r="I123" i="2" s="1"/>
  <c r="I120" i="2" s="1"/>
  <c r="I117" i="2" s="1"/>
  <c r="I114" i="2" s="1"/>
  <c r="I111" i="2" s="1"/>
  <c r="I108" i="2" s="1"/>
  <c r="I105" i="2" s="1"/>
  <c r="I102" i="2" s="1"/>
  <c r="I99" i="2" s="1"/>
  <c r="I96" i="2" s="1"/>
  <c r="I93" i="2" s="1"/>
  <c r="I90" i="2" s="1"/>
  <c r="I87" i="2" s="1"/>
  <c r="I84" i="2" s="1"/>
  <c r="I81" i="2" s="1"/>
  <c r="I78" i="2" s="1"/>
  <c r="I75" i="2" s="1"/>
  <c r="I72" i="2" s="1"/>
  <c r="I69" i="2" s="1"/>
  <c r="I66" i="2" s="1"/>
  <c r="I63" i="2" s="1"/>
  <c r="I60" i="2" s="1"/>
  <c r="I57" i="2" s="1"/>
  <c r="I54" i="2" s="1"/>
  <c r="I51" i="2" s="1"/>
  <c r="I48" i="2" s="1"/>
  <c r="I45" i="2" s="1"/>
  <c r="I42" i="2" s="1"/>
  <c r="I39" i="2" s="1"/>
  <c r="I36" i="2" s="1"/>
  <c r="I33" i="2" s="1"/>
  <c r="I30" i="2" s="1"/>
  <c r="I27" i="2" s="1"/>
  <c r="I24" i="2" s="1"/>
  <c r="I21" i="2" s="1"/>
  <c r="I18" i="2" s="1"/>
  <c r="I15" i="2" s="1"/>
  <c r="I12" i="2" s="1"/>
  <c r="I9" i="2" s="1"/>
  <c r="I6" i="2" s="1"/>
  <c r="J193" i="2"/>
  <c r="J192" i="2" s="1"/>
  <c r="L151" i="2"/>
  <c r="L148" i="2" s="1"/>
  <c r="L145" i="2" s="1"/>
  <c r="L142" i="2" s="1"/>
  <c r="L139" i="2" s="1"/>
  <c r="L136" i="2" s="1"/>
  <c r="L133" i="2" s="1"/>
  <c r="L130" i="2" s="1"/>
  <c r="L127" i="2" s="1"/>
  <c r="L124" i="2" s="1"/>
  <c r="L121" i="2" s="1"/>
  <c r="L118" i="2" s="1"/>
  <c r="L115" i="2" s="1"/>
  <c r="L112" i="2" s="1"/>
  <c r="L109" i="2" s="1"/>
  <c r="L106" i="2" s="1"/>
  <c r="L103" i="2" s="1"/>
  <c r="L100" i="2" s="1"/>
  <c r="L97" i="2" s="1"/>
  <c r="L94" i="2" s="1"/>
  <c r="L91" i="2" s="1"/>
  <c r="N8" i="2"/>
  <c r="N7" i="2" s="1"/>
  <c r="N4" i="2" s="1"/>
  <c r="H26" i="2"/>
  <c r="H21" i="2" s="1"/>
  <c r="F130" i="2"/>
  <c r="O276" i="2"/>
  <c r="M275" i="2"/>
  <c r="O275" i="2" s="1"/>
  <c r="G296" i="2"/>
  <c r="B352" i="2"/>
  <c r="B269" i="2"/>
  <c r="E268" i="2"/>
  <c r="B297" i="2"/>
  <c r="E296" i="2"/>
  <c r="K318" i="2"/>
  <c r="N21" i="2"/>
  <c r="K21" i="2"/>
  <c r="B107" i="2"/>
  <c r="B110" i="2"/>
  <c r="F123" i="2"/>
  <c r="F114" i="2" s="1"/>
  <c r="F113" i="2" s="1"/>
  <c r="F106" i="2" s="1"/>
  <c r="G130" i="2"/>
  <c r="G113" i="2" s="1"/>
  <c r="G106" i="2" s="1"/>
  <c r="O197" i="2"/>
  <c r="M194" i="2"/>
  <c r="O194" i="2" s="1"/>
  <c r="B209" i="2"/>
  <c r="E208" i="2"/>
  <c r="E193" i="2" s="1"/>
  <c r="B242" i="2"/>
  <c r="E238" i="2"/>
  <c r="E276" i="2"/>
  <c r="B281" i="2"/>
  <c r="F276" i="2"/>
  <c r="F275" i="2" s="1"/>
  <c r="K276" i="2"/>
  <c r="K275" i="2" s="1"/>
  <c r="J338" i="2"/>
  <c r="O338" i="2" s="1"/>
  <c r="F8" i="2"/>
  <c r="K8" i="2"/>
  <c r="K7" i="2" s="1"/>
  <c r="K4" i="2" s="1"/>
  <c r="O42" i="2"/>
  <c r="B66" i="2"/>
  <c r="B91" i="2"/>
  <c r="B99" i="2"/>
  <c r="B115" i="2"/>
  <c r="E114" i="2"/>
  <c r="B119" i="2"/>
  <c r="B135" i="2"/>
  <c r="E134" i="2"/>
  <c r="G194" i="2"/>
  <c r="F193" i="2"/>
  <c r="F192" i="2" s="1"/>
  <c r="O259" i="2"/>
  <c r="O268" i="2"/>
  <c r="G276" i="2"/>
  <c r="G275" i="2" s="1"/>
  <c r="E319" i="2"/>
  <c r="J318" i="2"/>
  <c r="O326" i="2"/>
  <c r="M319" i="2"/>
  <c r="F338" i="2"/>
  <c r="F318" i="2" s="1"/>
  <c r="B343" i="2"/>
  <c r="K338" i="2"/>
  <c r="H114" i="2"/>
  <c r="H113" i="2" s="1"/>
  <c r="H106" i="2" s="1"/>
  <c r="O134" i="2"/>
  <c r="O135" i="2"/>
  <c r="B150" i="2"/>
  <c r="B153" i="2"/>
  <c r="K156" i="2"/>
  <c r="O209" i="2"/>
  <c r="O281" i="2"/>
  <c r="O284" i="2"/>
  <c r="O303" i="2"/>
  <c r="O343" i="2"/>
  <c r="O110" i="2"/>
  <c r="O115" i="2"/>
  <c r="O118" i="2"/>
  <c r="O119" i="2"/>
  <c r="B131" i="2"/>
  <c r="O158" i="2"/>
  <c r="O269" i="2"/>
  <c r="O290" i="2"/>
  <c r="O293" i="2"/>
  <c r="O297" i="2"/>
  <c r="O323" i="2"/>
  <c r="O332" i="2"/>
  <c r="O352" i="2"/>
  <c r="H8" i="2"/>
  <c r="L17" i="2"/>
  <c r="L14" i="2" s="1"/>
  <c r="L11" i="2" s="1"/>
  <c r="L8" i="2" s="1"/>
  <c r="L5" i="2" s="1"/>
  <c r="G8" i="2"/>
  <c r="B18" i="2"/>
  <c r="B158" i="2"/>
  <c r="E157" i="2"/>
  <c r="B23" i="2"/>
  <c r="E21" i="2"/>
  <c r="B102" i="2"/>
  <c r="B118" i="2"/>
  <c r="B123" i="2"/>
  <c r="L270" i="2"/>
  <c r="L267" i="2" s="1"/>
  <c r="L264" i="2" s="1"/>
  <c r="L261" i="2" s="1"/>
  <c r="L258" i="2" s="1"/>
  <c r="L255" i="2" s="1"/>
  <c r="L252" i="2" s="1"/>
  <c r="L249" i="2" s="1"/>
  <c r="L246" i="2" s="1"/>
  <c r="L243" i="2" s="1"/>
  <c r="L240" i="2" s="1"/>
  <c r="L237" i="2" s="1"/>
  <c r="L234" i="2" s="1"/>
  <c r="L231" i="2" s="1"/>
  <c r="L228" i="2" s="1"/>
  <c r="L225" i="2" s="1"/>
  <c r="L222" i="2" s="1"/>
  <c r="L219" i="2" s="1"/>
  <c r="L216" i="2" s="1"/>
  <c r="L213" i="2" s="1"/>
  <c r="L210" i="2" s="1"/>
  <c r="L207" i="2" s="1"/>
  <c r="L204" i="2" s="1"/>
  <c r="L201" i="2" s="1"/>
  <c r="L198" i="2" s="1"/>
  <c r="L195" i="2" s="1"/>
  <c r="L192" i="2" s="1"/>
  <c r="L189" i="2" s="1"/>
  <c r="L186" i="2" s="1"/>
  <c r="L183" i="2" s="1"/>
  <c r="L180" i="2" s="1"/>
  <c r="L177" i="2" s="1"/>
  <c r="L174" i="2" s="1"/>
  <c r="L171" i="2" s="1"/>
  <c r="L168" i="2" s="1"/>
  <c r="L165" i="2" s="1"/>
  <c r="L162" i="2" s="1"/>
  <c r="L159" i="2" s="1"/>
  <c r="L156" i="2" s="1"/>
  <c r="L153" i="2" s="1"/>
  <c r="L150" i="2" s="1"/>
  <c r="L147" i="2" s="1"/>
  <c r="L144" i="2" s="1"/>
  <c r="L141" i="2" s="1"/>
  <c r="L138" i="2" s="1"/>
  <c r="L135" i="2" s="1"/>
  <c r="L132" i="2" s="1"/>
  <c r="L129" i="2" s="1"/>
  <c r="L126" i="2" s="1"/>
  <c r="L123" i="2" s="1"/>
  <c r="L120" i="2" s="1"/>
  <c r="L117" i="2" s="1"/>
  <c r="L114" i="2" s="1"/>
  <c r="L111" i="2" s="1"/>
  <c r="L108" i="2" s="1"/>
  <c r="L105" i="2" s="1"/>
  <c r="L102" i="2" s="1"/>
  <c r="L99" i="2" s="1"/>
  <c r="L96" i="2" s="1"/>
  <c r="L93" i="2" s="1"/>
  <c r="L90" i="2" s="1"/>
  <c r="L87" i="2" s="1"/>
  <c r="L84" i="2" s="1"/>
  <c r="L81" i="2" s="1"/>
  <c r="L78" i="2" s="1"/>
  <c r="L75" i="2" s="1"/>
  <c r="L72" i="2" s="1"/>
  <c r="L69" i="2" s="1"/>
  <c r="L66" i="2" s="1"/>
  <c r="L63" i="2" s="1"/>
  <c r="L60" i="2" s="1"/>
  <c r="L57" i="2" s="1"/>
  <c r="L54" i="2" s="1"/>
  <c r="L51" i="2" s="1"/>
  <c r="L48" i="2" s="1"/>
  <c r="L45" i="2" s="1"/>
  <c r="L42" i="2" s="1"/>
  <c r="L39" i="2" s="1"/>
  <c r="L36" i="2" s="1"/>
  <c r="L33" i="2" s="1"/>
  <c r="L30" i="2" s="1"/>
  <c r="L27" i="2" s="1"/>
  <c r="L24" i="2" s="1"/>
  <c r="L21" i="2" s="1"/>
  <c r="L18" i="2" s="1"/>
  <c r="L15" i="2" s="1"/>
  <c r="L12" i="2" s="1"/>
  <c r="L9" i="2" s="1"/>
  <c r="L6" i="2" s="1"/>
  <c r="L85" i="2"/>
  <c r="L82" i="2" s="1"/>
  <c r="L79" i="2" s="1"/>
  <c r="L76" i="2" s="1"/>
  <c r="L73" i="2" s="1"/>
  <c r="L70" i="2" s="1"/>
  <c r="L67" i="2" s="1"/>
  <c r="L64" i="2" s="1"/>
  <c r="L61" i="2" s="1"/>
  <c r="L58" i="2" s="1"/>
  <c r="L55" i="2" s="1"/>
  <c r="L52" i="2" s="1"/>
  <c r="L49" i="2" s="1"/>
  <c r="L46" i="2" s="1"/>
  <c r="L43" i="2" s="1"/>
  <c r="L40" i="2" s="1"/>
  <c r="L37" i="2" s="1"/>
  <c r="L34" i="2" s="1"/>
  <c r="L31" i="2" s="1"/>
  <c r="L28" i="2" s="1"/>
  <c r="L25" i="2" s="1"/>
  <c r="L22" i="2" s="1"/>
  <c r="L19" i="2" s="1"/>
  <c r="L16" i="2" s="1"/>
  <c r="L13" i="2" s="1"/>
  <c r="L10" i="2" s="1"/>
  <c r="L7" i="2" s="1"/>
  <c r="L4" i="2" s="1"/>
  <c r="B88" i="2"/>
  <c r="F74" i="2"/>
  <c r="B147" i="2"/>
  <c r="E146" i="2"/>
  <c r="F21" i="2"/>
  <c r="B42" i="2"/>
  <c r="O53" i="2"/>
  <c r="M52" i="2"/>
  <c r="H208" i="2"/>
  <c r="O11" i="2"/>
  <c r="J10" i="2"/>
  <c r="J9" i="2" s="1"/>
  <c r="J8" i="2" s="1"/>
  <c r="B11" i="2"/>
  <c r="O22" i="2"/>
  <c r="J30" i="2"/>
  <c r="B30" i="2" s="1"/>
  <c r="O35" i="2"/>
  <c r="B35" i="2"/>
  <c r="O54" i="2"/>
  <c r="B54" i="2"/>
  <c r="J52" i="2"/>
  <c r="B52" i="2" s="1"/>
  <c r="O65" i="2"/>
  <c r="B65" i="2"/>
  <c r="M98" i="2"/>
  <c r="O98" i="2" s="1"/>
  <c r="M114" i="2"/>
  <c r="H193" i="2"/>
  <c r="H192" i="2" s="1"/>
  <c r="B194" i="2"/>
  <c r="B33" i="2"/>
  <c r="H156" i="2"/>
  <c r="B238" i="2"/>
  <c r="G90" i="2"/>
  <c r="B90" i="2" s="1"/>
  <c r="M140" i="2"/>
  <c r="B140" i="2" s="1"/>
  <c r="M146" i="2"/>
  <c r="O146" i="2" s="1"/>
  <c r="B166" i="2"/>
  <c r="J165" i="2"/>
  <c r="J156" i="2" s="1"/>
  <c r="B186" i="2"/>
  <c r="H296" i="2"/>
  <c r="H338" i="2"/>
  <c r="M74" i="2"/>
  <c r="O74" i="2" s="1"/>
  <c r="O84" i="2"/>
  <c r="B84" i="2"/>
  <c r="E98" i="2"/>
  <c r="O239" i="2"/>
  <c r="M238" i="2"/>
  <c r="O238" i="2" s="1"/>
  <c r="M157" i="2"/>
  <c r="F156" i="2"/>
  <c r="G216" i="2"/>
  <c r="B237" i="2"/>
  <c r="B239" i="2"/>
  <c r="O186" i="2"/>
  <c r="O166" i="2"/>
  <c r="O237" i="2"/>
  <c r="M216" i="2"/>
  <c r="B246" i="2"/>
  <c r="W586" i="1"/>
  <c r="B8" i="2" l="1"/>
  <c r="O319" i="2"/>
  <c r="M318" i="2"/>
  <c r="O318" i="2" s="1"/>
  <c r="B276" i="2"/>
  <c r="E275" i="2"/>
  <c r="F7" i="2"/>
  <c r="F4" i="2" s="1"/>
  <c r="B268" i="2"/>
  <c r="E259" i="2"/>
  <c r="B259" i="2" s="1"/>
  <c r="B319" i="2"/>
  <c r="E318" i="2"/>
  <c r="O165" i="2"/>
  <c r="B98" i="2"/>
  <c r="B338" i="2"/>
  <c r="B134" i="2"/>
  <c r="E130" i="2"/>
  <c r="E113" i="2" s="1"/>
  <c r="O216" i="2"/>
  <c r="M208" i="2"/>
  <c r="O157" i="2"/>
  <c r="M156" i="2"/>
  <c r="O156" i="2" s="1"/>
  <c r="H318" i="2"/>
  <c r="B318" i="2" s="1"/>
  <c r="J26" i="2"/>
  <c r="O30" i="2"/>
  <c r="O9" i="2"/>
  <c r="B10" i="2"/>
  <c r="O140" i="2"/>
  <c r="M130" i="2"/>
  <c r="O114" i="2"/>
  <c r="M113" i="2"/>
  <c r="O52" i="2"/>
  <c r="G208" i="2"/>
  <c r="B216" i="2"/>
  <c r="B296" i="2"/>
  <c r="H275" i="2"/>
  <c r="B275" i="2" s="1"/>
  <c r="B165" i="2"/>
  <c r="O10" i="2"/>
  <c r="O8" i="2"/>
  <c r="B74" i="2"/>
  <c r="E106" i="2"/>
  <c r="H7" i="2"/>
  <c r="H4" i="2" s="1"/>
  <c r="M26" i="2"/>
  <c r="B146" i="2"/>
  <c r="B114" i="2"/>
  <c r="B157" i="2"/>
  <c r="E156" i="2"/>
  <c r="B156" i="2" s="1"/>
  <c r="G7" i="2"/>
  <c r="B9" i="2"/>
  <c r="Z765" i="1"/>
  <c r="Z764" i="1" s="1"/>
  <c r="Z762" i="1" s="1"/>
  <c r="Z761" i="1" s="1"/>
  <c r="Y765" i="1"/>
  <c r="X765" i="1"/>
  <c r="X764" i="1" s="1"/>
  <c r="X762" i="1" s="1"/>
  <c r="X761" i="1" s="1"/>
  <c r="W765" i="1"/>
  <c r="V765" i="1"/>
  <c r="V764" i="1" s="1"/>
  <c r="V762" i="1" s="1"/>
  <c r="V761" i="1" s="1"/>
  <c r="U765" i="1"/>
  <c r="T765" i="1"/>
  <c r="T764" i="1" s="1"/>
  <c r="T762" i="1" s="1"/>
  <c r="T761" i="1" s="1"/>
  <c r="S765" i="1"/>
  <c r="R765" i="1"/>
  <c r="R764" i="1" s="1"/>
  <c r="Q765" i="1"/>
  <c r="Q764" i="1" s="1"/>
  <c r="Q762" i="1" s="1"/>
  <c r="Q761" i="1" s="1"/>
  <c r="P765" i="1"/>
  <c r="P764" i="1" s="1"/>
  <c r="P762" i="1" s="1"/>
  <c r="P761" i="1" s="1"/>
  <c r="O765" i="1"/>
  <c r="N765" i="1"/>
  <c r="N764" i="1" s="1"/>
  <c r="N762" i="1" s="1"/>
  <c r="N761" i="1" s="1"/>
  <c r="M765" i="1"/>
  <c r="L765" i="1"/>
  <c r="L764" i="1" s="1"/>
  <c r="L762" i="1" s="1"/>
  <c r="L761" i="1" s="1"/>
  <c r="K765" i="1"/>
  <c r="K764" i="1" s="1"/>
  <c r="K762" i="1" s="1"/>
  <c r="K761" i="1" s="1"/>
  <c r="J765" i="1"/>
  <c r="J764" i="1" s="1"/>
  <c r="J762" i="1" s="1"/>
  <c r="J761" i="1" s="1"/>
  <c r="I765" i="1"/>
  <c r="I764" i="1" s="1"/>
  <c r="I762" i="1" s="1"/>
  <c r="I761" i="1" s="1"/>
  <c r="H765" i="1"/>
  <c r="H764" i="1" s="1"/>
  <c r="H762" i="1" s="1"/>
  <c r="H761" i="1" s="1"/>
  <c r="G765" i="1"/>
  <c r="G764" i="1" s="1"/>
  <c r="G762" i="1" s="1"/>
  <c r="G761" i="1" s="1"/>
  <c r="F765" i="1"/>
  <c r="F764" i="1" s="1"/>
  <c r="F762" i="1" s="1"/>
  <c r="F761" i="1" s="1"/>
  <c r="E765" i="1"/>
  <c r="E764" i="1" s="1"/>
  <c r="E762" i="1" s="1"/>
  <c r="E761" i="1" s="1"/>
  <c r="D765" i="1"/>
  <c r="Z758" i="1"/>
  <c r="Z757" i="1" s="1"/>
  <c r="Z755" i="1" s="1"/>
  <c r="Z754" i="1" s="1"/>
  <c r="Y758" i="1"/>
  <c r="X758" i="1"/>
  <c r="X757" i="1" s="1"/>
  <c r="X755" i="1" s="1"/>
  <c r="X754" i="1" s="1"/>
  <c r="W758" i="1"/>
  <c r="W757" i="1" s="1"/>
  <c r="W755" i="1" s="1"/>
  <c r="W754" i="1" s="1"/>
  <c r="V758" i="1"/>
  <c r="V757" i="1" s="1"/>
  <c r="V755" i="1" s="1"/>
  <c r="V754" i="1" s="1"/>
  <c r="U758" i="1"/>
  <c r="U757" i="1" s="1"/>
  <c r="U755" i="1" s="1"/>
  <c r="U754" i="1" s="1"/>
  <c r="T758" i="1"/>
  <c r="T757" i="1" s="1"/>
  <c r="T755" i="1" s="1"/>
  <c r="T754" i="1" s="1"/>
  <c r="S758" i="1"/>
  <c r="S757" i="1" s="1"/>
  <c r="S755" i="1" s="1"/>
  <c r="R758" i="1"/>
  <c r="R757" i="1" s="1"/>
  <c r="R755" i="1" s="1"/>
  <c r="R754" i="1" s="1"/>
  <c r="Q758" i="1"/>
  <c r="Q757" i="1" s="1"/>
  <c r="Q755" i="1" s="1"/>
  <c r="Q754" i="1" s="1"/>
  <c r="P758" i="1"/>
  <c r="P757" i="1" s="1"/>
  <c r="P755" i="1" s="1"/>
  <c r="P754" i="1" s="1"/>
  <c r="O758" i="1"/>
  <c r="N758" i="1"/>
  <c r="N757" i="1" s="1"/>
  <c r="N755" i="1" s="1"/>
  <c r="N754" i="1" s="1"/>
  <c r="M758" i="1"/>
  <c r="L758" i="1"/>
  <c r="L757" i="1" s="1"/>
  <c r="L755" i="1" s="1"/>
  <c r="L754" i="1" s="1"/>
  <c r="K758" i="1"/>
  <c r="K757" i="1" s="1"/>
  <c r="K755" i="1" s="1"/>
  <c r="K754" i="1" s="1"/>
  <c r="J758" i="1"/>
  <c r="J757" i="1" s="1"/>
  <c r="J755" i="1" s="1"/>
  <c r="J754" i="1" s="1"/>
  <c r="I758" i="1"/>
  <c r="I757" i="1" s="1"/>
  <c r="I755" i="1" s="1"/>
  <c r="I754" i="1" s="1"/>
  <c r="H758" i="1"/>
  <c r="H757" i="1" s="1"/>
  <c r="H755" i="1" s="1"/>
  <c r="H754" i="1" s="1"/>
  <c r="G758" i="1"/>
  <c r="G757" i="1" s="1"/>
  <c r="G755" i="1" s="1"/>
  <c r="G754" i="1" s="1"/>
  <c r="F758" i="1"/>
  <c r="F757" i="1" s="1"/>
  <c r="F755" i="1" s="1"/>
  <c r="F754" i="1" s="1"/>
  <c r="E758" i="1"/>
  <c r="E757" i="1" s="1"/>
  <c r="E755" i="1" s="1"/>
  <c r="E754" i="1" s="1"/>
  <c r="D758" i="1"/>
  <c r="D757" i="1" s="1"/>
  <c r="Z751" i="1"/>
  <c r="Z749" i="1" s="1"/>
  <c r="Y751" i="1"/>
  <c r="X751" i="1"/>
  <c r="X749" i="1" s="1"/>
  <c r="W751" i="1"/>
  <c r="V751" i="1"/>
  <c r="V749" i="1" s="1"/>
  <c r="U751" i="1"/>
  <c r="U749" i="1" s="1"/>
  <c r="T751" i="1"/>
  <c r="T749" i="1" s="1"/>
  <c r="S751" i="1"/>
  <c r="S749" i="1" s="1"/>
  <c r="R751" i="1"/>
  <c r="R749" i="1" s="1"/>
  <c r="Q751" i="1"/>
  <c r="Q749" i="1" s="1"/>
  <c r="P751" i="1"/>
  <c r="P749" i="1" s="1"/>
  <c r="O751" i="1"/>
  <c r="N751" i="1"/>
  <c r="N749" i="1" s="1"/>
  <c r="M751" i="1"/>
  <c r="L751" i="1"/>
  <c r="L749" i="1" s="1"/>
  <c r="K751" i="1"/>
  <c r="K749" i="1" s="1"/>
  <c r="J751" i="1"/>
  <c r="J749" i="1" s="1"/>
  <c r="I751" i="1"/>
  <c r="I749" i="1" s="1"/>
  <c r="H751" i="1"/>
  <c r="H749" i="1" s="1"/>
  <c r="G751" i="1"/>
  <c r="G749" i="1" s="1"/>
  <c r="F751" i="1"/>
  <c r="F749" i="1" s="1"/>
  <c r="E751" i="1"/>
  <c r="E749" i="1" s="1"/>
  <c r="D751" i="1"/>
  <c r="D749" i="1" s="1"/>
  <c r="Z745" i="1"/>
  <c r="Y745" i="1"/>
  <c r="X745" i="1"/>
  <c r="W745" i="1"/>
  <c r="W744" i="1" s="1"/>
  <c r="W741" i="1" s="1"/>
  <c r="V745" i="1"/>
  <c r="V744" i="1" s="1"/>
  <c r="U745" i="1"/>
  <c r="T745" i="1"/>
  <c r="S745" i="1"/>
  <c r="R745" i="1"/>
  <c r="Q745" i="1"/>
  <c r="Q736" i="1" s="1"/>
  <c r="P745" i="1"/>
  <c r="O745" i="1"/>
  <c r="N745" i="1"/>
  <c r="M745" i="1"/>
  <c r="L745" i="1"/>
  <c r="K745" i="1"/>
  <c r="J745" i="1"/>
  <c r="J744" i="1" s="1"/>
  <c r="I745" i="1"/>
  <c r="I744" i="1" s="1"/>
  <c r="I735" i="1" s="1"/>
  <c r="H745" i="1"/>
  <c r="H736" i="1" s="1"/>
  <c r="G745" i="1"/>
  <c r="G736" i="1" s="1"/>
  <c r="F745" i="1"/>
  <c r="F744" i="1" s="1"/>
  <c r="E745" i="1"/>
  <c r="D745" i="1"/>
  <c r="D736" i="1" s="1"/>
  <c r="Z739" i="1"/>
  <c r="Z715" i="1" s="1"/>
  <c r="Y739" i="1"/>
  <c r="X739" i="1"/>
  <c r="X715" i="1" s="1"/>
  <c r="W739" i="1"/>
  <c r="W715" i="1" s="1"/>
  <c r="V739" i="1"/>
  <c r="V715" i="1" s="1"/>
  <c r="U739" i="1"/>
  <c r="U715" i="1" s="1"/>
  <c r="T739" i="1"/>
  <c r="T715" i="1" s="1"/>
  <c r="S739" i="1"/>
  <c r="S715" i="1" s="1"/>
  <c r="R739" i="1"/>
  <c r="R715" i="1" s="1"/>
  <c r="Q739" i="1"/>
  <c r="Q715" i="1" s="1"/>
  <c r="P739" i="1"/>
  <c r="P715" i="1" s="1"/>
  <c r="O739" i="1"/>
  <c r="N739" i="1"/>
  <c r="N715" i="1" s="1"/>
  <c r="M739" i="1"/>
  <c r="L739" i="1"/>
  <c r="L715" i="1" s="1"/>
  <c r="K739" i="1"/>
  <c r="K715" i="1" s="1"/>
  <c r="J739" i="1"/>
  <c r="J715" i="1" s="1"/>
  <c r="I739" i="1"/>
  <c r="I715" i="1" s="1"/>
  <c r="H739" i="1"/>
  <c r="H715" i="1" s="1"/>
  <c r="G739" i="1"/>
  <c r="F739" i="1"/>
  <c r="F715" i="1" s="1"/>
  <c r="E739" i="1"/>
  <c r="E715" i="1" s="1"/>
  <c r="D739" i="1"/>
  <c r="Z738" i="1"/>
  <c r="Z714" i="1" s="1"/>
  <c r="Y738" i="1"/>
  <c r="Y714" i="1" s="1"/>
  <c r="X738" i="1"/>
  <c r="X714" i="1" s="1"/>
  <c r="W738" i="1"/>
  <c r="W714" i="1" s="1"/>
  <c r="V738" i="1"/>
  <c r="V714" i="1" s="1"/>
  <c r="U738" i="1"/>
  <c r="U714" i="1" s="1"/>
  <c r="T738" i="1"/>
  <c r="T714" i="1" s="1"/>
  <c r="S738" i="1"/>
  <c r="S714" i="1" s="1"/>
  <c r="R738" i="1"/>
  <c r="R714" i="1" s="1"/>
  <c r="Q738" i="1"/>
  <c r="Q714" i="1" s="1"/>
  <c r="P738" i="1"/>
  <c r="P714" i="1" s="1"/>
  <c r="O738" i="1"/>
  <c r="O714" i="1" s="1"/>
  <c r="N738" i="1"/>
  <c r="N714" i="1" s="1"/>
  <c r="M738" i="1"/>
  <c r="M714" i="1" s="1"/>
  <c r="L738" i="1"/>
  <c r="L714" i="1" s="1"/>
  <c r="K738" i="1"/>
  <c r="K714" i="1" s="1"/>
  <c r="J738" i="1"/>
  <c r="J714" i="1" s="1"/>
  <c r="I738" i="1"/>
  <c r="I714" i="1" s="1"/>
  <c r="H738" i="1"/>
  <c r="H714" i="1" s="1"/>
  <c r="G738" i="1"/>
  <c r="G714" i="1" s="1"/>
  <c r="F738" i="1"/>
  <c r="F714" i="1" s="1"/>
  <c r="E738" i="1"/>
  <c r="E714" i="1" s="1"/>
  <c r="D738" i="1"/>
  <c r="D714" i="1" s="1"/>
  <c r="Z737" i="1"/>
  <c r="Z713" i="1" s="1"/>
  <c r="Y737" i="1"/>
  <c r="X737" i="1"/>
  <c r="X713" i="1" s="1"/>
  <c r="W737" i="1"/>
  <c r="W713" i="1" s="1"/>
  <c r="V737" i="1"/>
  <c r="V713" i="1" s="1"/>
  <c r="U737" i="1"/>
  <c r="U713" i="1" s="1"/>
  <c r="T737" i="1"/>
  <c r="T713" i="1" s="1"/>
  <c r="S737" i="1"/>
  <c r="S713" i="1" s="1"/>
  <c r="R737" i="1"/>
  <c r="Q737" i="1"/>
  <c r="Q713" i="1" s="1"/>
  <c r="P737" i="1"/>
  <c r="P713" i="1" s="1"/>
  <c r="O737" i="1"/>
  <c r="N737" i="1"/>
  <c r="N713" i="1" s="1"/>
  <c r="M737" i="1"/>
  <c r="L737" i="1"/>
  <c r="L713" i="1" s="1"/>
  <c r="K737" i="1"/>
  <c r="K713" i="1" s="1"/>
  <c r="J737" i="1"/>
  <c r="J713" i="1" s="1"/>
  <c r="I737" i="1"/>
  <c r="I713" i="1" s="1"/>
  <c r="H737" i="1"/>
  <c r="H713" i="1" s="1"/>
  <c r="G737" i="1"/>
  <c r="G713" i="1" s="1"/>
  <c r="F737" i="1"/>
  <c r="F713" i="1" s="1"/>
  <c r="E737" i="1"/>
  <c r="E713" i="1" s="1"/>
  <c r="D737" i="1"/>
  <c r="D713" i="1" s="1"/>
  <c r="Z734" i="1"/>
  <c r="Z710" i="1" s="1"/>
  <c r="Y734" i="1"/>
  <c r="Y710" i="1" s="1"/>
  <c r="X734" i="1"/>
  <c r="X710" i="1" s="1"/>
  <c r="W734" i="1"/>
  <c r="W710" i="1" s="1"/>
  <c r="V734" i="1"/>
  <c r="V710" i="1" s="1"/>
  <c r="U734" i="1"/>
  <c r="U710" i="1" s="1"/>
  <c r="T734" i="1"/>
  <c r="T710" i="1" s="1"/>
  <c r="S734" i="1"/>
  <c r="S710" i="1" s="1"/>
  <c r="R734" i="1"/>
  <c r="R710" i="1" s="1"/>
  <c r="Q734" i="1"/>
  <c r="Q710" i="1" s="1"/>
  <c r="P734" i="1"/>
  <c r="P710" i="1" s="1"/>
  <c r="O734" i="1"/>
  <c r="O710" i="1" s="1"/>
  <c r="N734" i="1"/>
  <c r="N710" i="1" s="1"/>
  <c r="M734" i="1"/>
  <c r="M710" i="1" s="1"/>
  <c r="L734" i="1"/>
  <c r="L710" i="1" s="1"/>
  <c r="K734" i="1"/>
  <c r="K710" i="1" s="1"/>
  <c r="J734" i="1"/>
  <c r="J710" i="1" s="1"/>
  <c r="I734" i="1"/>
  <c r="I710" i="1" s="1"/>
  <c r="H734" i="1"/>
  <c r="H710" i="1" s="1"/>
  <c r="G734" i="1"/>
  <c r="G710" i="1" s="1"/>
  <c r="F734" i="1"/>
  <c r="F710" i="1" s="1"/>
  <c r="E734" i="1"/>
  <c r="E710" i="1" s="1"/>
  <c r="D734" i="1"/>
  <c r="Z733" i="1"/>
  <c r="Z708" i="1" s="1"/>
  <c r="Y733" i="1"/>
  <c r="Y708" i="1" s="1"/>
  <c r="X733" i="1"/>
  <c r="X708" i="1" s="1"/>
  <c r="W733" i="1"/>
  <c r="W708" i="1" s="1"/>
  <c r="V733" i="1"/>
  <c r="V708" i="1" s="1"/>
  <c r="U733" i="1"/>
  <c r="U708" i="1" s="1"/>
  <c r="T733" i="1"/>
  <c r="T708" i="1" s="1"/>
  <c r="S733" i="1"/>
  <c r="S708" i="1" s="1"/>
  <c r="R733" i="1"/>
  <c r="Q733" i="1"/>
  <c r="Q708" i="1" s="1"/>
  <c r="P733" i="1"/>
  <c r="P708" i="1" s="1"/>
  <c r="O733" i="1"/>
  <c r="N733" i="1"/>
  <c r="N708" i="1" s="1"/>
  <c r="M733" i="1"/>
  <c r="M708" i="1" s="1"/>
  <c r="L733" i="1"/>
  <c r="L708" i="1" s="1"/>
  <c r="K733" i="1"/>
  <c r="K708" i="1" s="1"/>
  <c r="J733" i="1"/>
  <c r="J708" i="1" s="1"/>
  <c r="I733" i="1"/>
  <c r="I708" i="1" s="1"/>
  <c r="H733" i="1"/>
  <c r="H708" i="1" s="1"/>
  <c r="G733" i="1"/>
  <c r="G708" i="1" s="1"/>
  <c r="F733" i="1"/>
  <c r="F708" i="1" s="1"/>
  <c r="E733" i="1"/>
  <c r="E708" i="1" s="1"/>
  <c r="D733" i="1"/>
  <c r="D708" i="1" s="1"/>
  <c r="Z729" i="1"/>
  <c r="Z728" i="1" s="1"/>
  <c r="Z726" i="1" s="1"/>
  <c r="Z725" i="1" s="1"/>
  <c r="Y729" i="1"/>
  <c r="Y728" i="1" s="1"/>
  <c r="X729" i="1"/>
  <c r="X728" i="1" s="1"/>
  <c r="X726" i="1" s="1"/>
  <c r="X725" i="1" s="1"/>
  <c r="W729" i="1"/>
  <c r="W728" i="1" s="1"/>
  <c r="V729" i="1"/>
  <c r="V728" i="1" s="1"/>
  <c r="V726" i="1" s="1"/>
  <c r="V725" i="1" s="1"/>
  <c r="U729" i="1"/>
  <c r="U728" i="1" s="1"/>
  <c r="U726" i="1" s="1"/>
  <c r="U725" i="1" s="1"/>
  <c r="T729" i="1"/>
  <c r="T728" i="1" s="1"/>
  <c r="T726" i="1" s="1"/>
  <c r="T725" i="1" s="1"/>
  <c r="S729" i="1"/>
  <c r="S728" i="1" s="1"/>
  <c r="S726" i="1" s="1"/>
  <c r="S725" i="1" s="1"/>
  <c r="R729" i="1"/>
  <c r="R728" i="1" s="1"/>
  <c r="Q729" i="1"/>
  <c r="Q728" i="1" s="1"/>
  <c r="Q726" i="1" s="1"/>
  <c r="Q725" i="1" s="1"/>
  <c r="P729" i="1"/>
  <c r="P728" i="1" s="1"/>
  <c r="P726" i="1" s="1"/>
  <c r="P725" i="1" s="1"/>
  <c r="O729" i="1"/>
  <c r="N729" i="1"/>
  <c r="N728" i="1" s="1"/>
  <c r="N726" i="1" s="1"/>
  <c r="N725" i="1" s="1"/>
  <c r="M729" i="1"/>
  <c r="L729" i="1"/>
  <c r="L728" i="1" s="1"/>
  <c r="L726" i="1" s="1"/>
  <c r="L725" i="1" s="1"/>
  <c r="K729" i="1"/>
  <c r="K728" i="1" s="1"/>
  <c r="K726" i="1" s="1"/>
  <c r="K725" i="1" s="1"/>
  <c r="J729" i="1"/>
  <c r="J728" i="1" s="1"/>
  <c r="J726" i="1" s="1"/>
  <c r="J725" i="1" s="1"/>
  <c r="I729" i="1"/>
  <c r="I728" i="1" s="1"/>
  <c r="I726" i="1" s="1"/>
  <c r="I725" i="1" s="1"/>
  <c r="H729" i="1"/>
  <c r="H728" i="1" s="1"/>
  <c r="H726" i="1" s="1"/>
  <c r="H725" i="1" s="1"/>
  <c r="G729" i="1"/>
  <c r="G728" i="1" s="1"/>
  <c r="G726" i="1" s="1"/>
  <c r="G725" i="1" s="1"/>
  <c r="F729" i="1"/>
  <c r="F728" i="1" s="1"/>
  <c r="F726" i="1" s="1"/>
  <c r="F725" i="1" s="1"/>
  <c r="E729" i="1"/>
  <c r="D729" i="1"/>
  <c r="Z722" i="1"/>
  <c r="Z721" i="1" s="1"/>
  <c r="Y722" i="1"/>
  <c r="X722" i="1"/>
  <c r="X721" i="1" s="1"/>
  <c r="W722" i="1"/>
  <c r="V722" i="1"/>
  <c r="V721" i="1" s="1"/>
  <c r="V718" i="1" s="1"/>
  <c r="V716" i="1" s="1"/>
  <c r="U722" i="1"/>
  <c r="U721" i="1" s="1"/>
  <c r="T722" i="1"/>
  <c r="T721" i="1" s="1"/>
  <c r="T718" i="1" s="1"/>
  <c r="T716" i="1" s="1"/>
  <c r="S722" i="1"/>
  <c r="S721" i="1" s="1"/>
  <c r="R722" i="1"/>
  <c r="Q722" i="1"/>
  <c r="P722" i="1"/>
  <c r="O722" i="1"/>
  <c r="O721" i="1" s="1"/>
  <c r="O718" i="1" s="1"/>
  <c r="O716" i="1" s="1"/>
  <c r="N722" i="1"/>
  <c r="M722" i="1"/>
  <c r="M721" i="1" s="1"/>
  <c r="L722" i="1"/>
  <c r="K722" i="1"/>
  <c r="K721" i="1" s="1"/>
  <c r="K718" i="1" s="1"/>
  <c r="K716" i="1" s="1"/>
  <c r="J722" i="1"/>
  <c r="I722" i="1"/>
  <c r="H722" i="1"/>
  <c r="H721" i="1" s="1"/>
  <c r="G722" i="1"/>
  <c r="F722" i="1"/>
  <c r="E722" i="1"/>
  <c r="E721" i="1" s="1"/>
  <c r="E718" i="1" s="1"/>
  <c r="E716" i="1" s="1"/>
  <c r="D722" i="1"/>
  <c r="Z709" i="1"/>
  <c r="Y709" i="1"/>
  <c r="X709" i="1"/>
  <c r="W709" i="1"/>
  <c r="V709" i="1"/>
  <c r="U709" i="1"/>
  <c r="T709" i="1"/>
  <c r="S709" i="1"/>
  <c r="R709" i="1"/>
  <c r="Q709" i="1"/>
  <c r="P709" i="1"/>
  <c r="O709" i="1"/>
  <c r="N709" i="1"/>
  <c r="M709" i="1"/>
  <c r="L709" i="1"/>
  <c r="K709" i="1"/>
  <c r="J709" i="1"/>
  <c r="I709" i="1"/>
  <c r="H709" i="1"/>
  <c r="G709" i="1"/>
  <c r="F709" i="1"/>
  <c r="E709" i="1"/>
  <c r="D709" i="1"/>
  <c r="Z706" i="1"/>
  <c r="Y706" i="1"/>
  <c r="X706" i="1"/>
  <c r="W706" i="1"/>
  <c r="V706" i="1"/>
  <c r="U706" i="1"/>
  <c r="T706" i="1"/>
  <c r="S706" i="1"/>
  <c r="R706" i="1"/>
  <c r="Q706" i="1"/>
  <c r="P706" i="1"/>
  <c r="O706" i="1"/>
  <c r="N706" i="1"/>
  <c r="M706" i="1"/>
  <c r="L706" i="1"/>
  <c r="K706" i="1"/>
  <c r="J706" i="1"/>
  <c r="I706" i="1"/>
  <c r="H706" i="1"/>
  <c r="G706" i="1"/>
  <c r="F706" i="1"/>
  <c r="E706" i="1"/>
  <c r="D706" i="1"/>
  <c r="Z703" i="1"/>
  <c r="Z702" i="1" s="1"/>
  <c r="Z701" i="1" s="1"/>
  <c r="Z700" i="1" s="1"/>
  <c r="Y703" i="1"/>
  <c r="Y702" i="1" s="1"/>
  <c r="Y701" i="1" s="1"/>
  <c r="Y700" i="1" s="1"/>
  <c r="X703" i="1"/>
  <c r="X702" i="1" s="1"/>
  <c r="X701" i="1" s="1"/>
  <c r="X700" i="1" s="1"/>
  <c r="W703" i="1"/>
  <c r="V703" i="1"/>
  <c r="V702" i="1" s="1"/>
  <c r="V701" i="1" s="1"/>
  <c r="V700" i="1" s="1"/>
  <c r="U703" i="1"/>
  <c r="U702" i="1" s="1"/>
  <c r="U701" i="1" s="1"/>
  <c r="U700" i="1" s="1"/>
  <c r="T703" i="1"/>
  <c r="S703" i="1"/>
  <c r="R703" i="1"/>
  <c r="R702" i="1" s="1"/>
  <c r="R701" i="1" s="1"/>
  <c r="R700" i="1" s="1"/>
  <c r="Q703" i="1"/>
  <c r="Q702" i="1" s="1"/>
  <c r="Q701" i="1" s="1"/>
  <c r="Q700" i="1" s="1"/>
  <c r="P703" i="1"/>
  <c r="O703" i="1"/>
  <c r="O702" i="1" s="1"/>
  <c r="O701" i="1" s="1"/>
  <c r="O700" i="1" s="1"/>
  <c r="N703" i="1"/>
  <c r="N702" i="1" s="1"/>
  <c r="N701" i="1" s="1"/>
  <c r="N700" i="1" s="1"/>
  <c r="M703" i="1"/>
  <c r="M702" i="1" s="1"/>
  <c r="M701" i="1" s="1"/>
  <c r="M700" i="1" s="1"/>
  <c r="L703" i="1"/>
  <c r="L702" i="1" s="1"/>
  <c r="L701" i="1" s="1"/>
  <c r="L700" i="1" s="1"/>
  <c r="K703" i="1"/>
  <c r="K702" i="1" s="1"/>
  <c r="K701" i="1" s="1"/>
  <c r="K700" i="1" s="1"/>
  <c r="J703" i="1"/>
  <c r="J702" i="1" s="1"/>
  <c r="J701" i="1" s="1"/>
  <c r="J700" i="1" s="1"/>
  <c r="I703" i="1"/>
  <c r="H703" i="1"/>
  <c r="H702" i="1" s="1"/>
  <c r="H701" i="1" s="1"/>
  <c r="H700" i="1" s="1"/>
  <c r="G703" i="1"/>
  <c r="G702" i="1" s="1"/>
  <c r="G701" i="1" s="1"/>
  <c r="G700" i="1" s="1"/>
  <c r="F703" i="1"/>
  <c r="E703" i="1"/>
  <c r="D703" i="1"/>
  <c r="Z697" i="1"/>
  <c r="Z696" i="1" s="1"/>
  <c r="Z693" i="1" s="1"/>
  <c r="Z691" i="1" s="1"/>
  <c r="Y697" i="1"/>
  <c r="X697" i="1"/>
  <c r="X696" i="1" s="1"/>
  <c r="W697" i="1"/>
  <c r="V697" i="1"/>
  <c r="U697" i="1"/>
  <c r="U696" i="1" s="1"/>
  <c r="U693" i="1" s="1"/>
  <c r="U691" i="1" s="1"/>
  <c r="T697" i="1"/>
  <c r="T696" i="1" s="1"/>
  <c r="T693" i="1" s="1"/>
  <c r="T691" i="1" s="1"/>
  <c r="S697" i="1"/>
  <c r="S696" i="1" s="1"/>
  <c r="S693" i="1" s="1"/>
  <c r="S691" i="1" s="1"/>
  <c r="R697" i="1"/>
  <c r="Q697" i="1"/>
  <c r="Q696" i="1" s="1"/>
  <c r="Q693" i="1" s="1"/>
  <c r="Q691" i="1" s="1"/>
  <c r="P697" i="1"/>
  <c r="P696" i="1" s="1"/>
  <c r="P693" i="1" s="1"/>
  <c r="P691" i="1" s="1"/>
  <c r="O697" i="1"/>
  <c r="N697" i="1"/>
  <c r="N696" i="1" s="1"/>
  <c r="N693" i="1" s="1"/>
  <c r="N691" i="1" s="1"/>
  <c r="M697" i="1"/>
  <c r="M696" i="1" s="1"/>
  <c r="M693" i="1" s="1"/>
  <c r="M691" i="1" s="1"/>
  <c r="L697" i="1"/>
  <c r="L696" i="1" s="1"/>
  <c r="L693" i="1" s="1"/>
  <c r="L691" i="1" s="1"/>
  <c r="K697" i="1"/>
  <c r="K696" i="1" s="1"/>
  <c r="K693" i="1" s="1"/>
  <c r="K691" i="1" s="1"/>
  <c r="J697" i="1"/>
  <c r="J696" i="1" s="1"/>
  <c r="J693" i="1" s="1"/>
  <c r="J691" i="1" s="1"/>
  <c r="I697" i="1"/>
  <c r="H697" i="1"/>
  <c r="H696" i="1" s="1"/>
  <c r="H693" i="1" s="1"/>
  <c r="H691" i="1" s="1"/>
  <c r="G697" i="1"/>
  <c r="G696" i="1" s="1"/>
  <c r="G693" i="1" s="1"/>
  <c r="G691" i="1" s="1"/>
  <c r="F697" i="1"/>
  <c r="E697" i="1"/>
  <c r="E696" i="1" s="1"/>
  <c r="E693" i="1" s="1"/>
  <c r="E691" i="1" s="1"/>
  <c r="D697" i="1"/>
  <c r="Z689" i="1"/>
  <c r="Y689" i="1"/>
  <c r="X689" i="1"/>
  <c r="W689" i="1"/>
  <c r="V689" i="1"/>
  <c r="V688" i="1" s="1"/>
  <c r="U689" i="1"/>
  <c r="T689" i="1"/>
  <c r="T688" i="1" s="1"/>
  <c r="S689" i="1"/>
  <c r="S688" i="1" s="1"/>
  <c r="R689" i="1"/>
  <c r="Q689" i="1"/>
  <c r="P689" i="1"/>
  <c r="P688" i="1" s="1"/>
  <c r="O689" i="1"/>
  <c r="N689" i="1"/>
  <c r="M689" i="1"/>
  <c r="L689" i="1"/>
  <c r="K689" i="1"/>
  <c r="J689" i="1"/>
  <c r="I689" i="1"/>
  <c r="H689" i="1"/>
  <c r="H688" i="1" s="1"/>
  <c r="H685" i="1" s="1"/>
  <c r="G689" i="1"/>
  <c r="F689" i="1"/>
  <c r="E689" i="1"/>
  <c r="E688" i="1" s="1"/>
  <c r="D689" i="1"/>
  <c r="Z682" i="1"/>
  <c r="Y682" i="1"/>
  <c r="X682" i="1"/>
  <c r="W682" i="1"/>
  <c r="V682" i="1"/>
  <c r="U682" i="1"/>
  <c r="T682" i="1"/>
  <c r="S682" i="1"/>
  <c r="R682" i="1"/>
  <c r="Q682" i="1"/>
  <c r="P682" i="1"/>
  <c r="O682" i="1"/>
  <c r="N682" i="1"/>
  <c r="M682" i="1"/>
  <c r="L682" i="1"/>
  <c r="K682" i="1"/>
  <c r="J682" i="1"/>
  <c r="I682" i="1"/>
  <c r="H682" i="1"/>
  <c r="G682" i="1"/>
  <c r="F682" i="1"/>
  <c r="E682" i="1"/>
  <c r="D682" i="1"/>
  <c r="Z681" i="1"/>
  <c r="Y681" i="1"/>
  <c r="X681" i="1"/>
  <c r="W681" i="1"/>
  <c r="V681" i="1"/>
  <c r="U681" i="1"/>
  <c r="T681" i="1"/>
  <c r="S681" i="1"/>
  <c r="R681" i="1"/>
  <c r="Q681" i="1"/>
  <c r="P681" i="1"/>
  <c r="O681" i="1"/>
  <c r="N681" i="1"/>
  <c r="M681" i="1"/>
  <c r="L681" i="1"/>
  <c r="K681" i="1"/>
  <c r="J681" i="1"/>
  <c r="I681" i="1"/>
  <c r="H681" i="1"/>
  <c r="G681" i="1"/>
  <c r="F681" i="1"/>
  <c r="E681" i="1"/>
  <c r="D681" i="1"/>
  <c r="Z678" i="1"/>
  <c r="Y678" i="1"/>
  <c r="X678" i="1"/>
  <c r="W678" i="1"/>
  <c r="V678" i="1"/>
  <c r="U678" i="1"/>
  <c r="T678" i="1"/>
  <c r="S678" i="1"/>
  <c r="R678" i="1"/>
  <c r="Q678" i="1"/>
  <c r="P678" i="1"/>
  <c r="O678" i="1"/>
  <c r="N678" i="1"/>
  <c r="M678" i="1"/>
  <c r="L678" i="1"/>
  <c r="K678" i="1"/>
  <c r="J678" i="1"/>
  <c r="I678" i="1"/>
  <c r="H678" i="1"/>
  <c r="G678" i="1"/>
  <c r="F678" i="1"/>
  <c r="E678" i="1"/>
  <c r="D678" i="1"/>
  <c r="Z677" i="1"/>
  <c r="Y677" i="1"/>
  <c r="X677" i="1"/>
  <c r="W677" i="1"/>
  <c r="V677" i="1"/>
  <c r="U677" i="1"/>
  <c r="T677" i="1"/>
  <c r="S677" i="1"/>
  <c r="R677" i="1"/>
  <c r="Q677" i="1"/>
  <c r="P677" i="1"/>
  <c r="O677" i="1"/>
  <c r="N677" i="1"/>
  <c r="M677" i="1"/>
  <c r="L677" i="1"/>
  <c r="K677" i="1"/>
  <c r="J677" i="1"/>
  <c r="I677" i="1"/>
  <c r="H677" i="1"/>
  <c r="G677" i="1"/>
  <c r="F677" i="1"/>
  <c r="E677" i="1"/>
  <c r="D677" i="1"/>
  <c r="Z675" i="1"/>
  <c r="Y675" i="1"/>
  <c r="X675" i="1"/>
  <c r="W675" i="1"/>
  <c r="V675" i="1"/>
  <c r="U675" i="1"/>
  <c r="T675" i="1"/>
  <c r="S675" i="1"/>
  <c r="R675" i="1"/>
  <c r="Q675" i="1"/>
  <c r="P675" i="1"/>
  <c r="O675" i="1"/>
  <c r="N675" i="1"/>
  <c r="M675" i="1"/>
  <c r="L675" i="1"/>
  <c r="K675" i="1"/>
  <c r="J675" i="1"/>
  <c r="I675" i="1"/>
  <c r="H675" i="1"/>
  <c r="G675" i="1"/>
  <c r="F675" i="1"/>
  <c r="E675" i="1"/>
  <c r="D675" i="1"/>
  <c r="Z672" i="1"/>
  <c r="Y672" i="1"/>
  <c r="X672" i="1"/>
  <c r="W672" i="1"/>
  <c r="V672" i="1"/>
  <c r="U672" i="1"/>
  <c r="T672" i="1"/>
  <c r="S672" i="1"/>
  <c r="R672" i="1"/>
  <c r="Q672" i="1"/>
  <c r="P672" i="1"/>
  <c r="O672" i="1"/>
  <c r="N672" i="1"/>
  <c r="M672" i="1"/>
  <c r="L672" i="1"/>
  <c r="K672" i="1"/>
  <c r="J672" i="1"/>
  <c r="I672" i="1"/>
  <c r="H672" i="1"/>
  <c r="G672" i="1"/>
  <c r="F672" i="1"/>
  <c r="E672" i="1"/>
  <c r="D672" i="1"/>
  <c r="Z670" i="1"/>
  <c r="Y670" i="1"/>
  <c r="X670" i="1"/>
  <c r="W670" i="1"/>
  <c r="V670" i="1"/>
  <c r="U670" i="1"/>
  <c r="T670" i="1"/>
  <c r="S670" i="1"/>
  <c r="R670" i="1"/>
  <c r="Q670" i="1"/>
  <c r="P670" i="1"/>
  <c r="O670" i="1"/>
  <c r="N670" i="1"/>
  <c r="M670" i="1"/>
  <c r="L670" i="1"/>
  <c r="K670" i="1"/>
  <c r="J670" i="1"/>
  <c r="I670" i="1"/>
  <c r="H670" i="1"/>
  <c r="G670" i="1"/>
  <c r="F670" i="1"/>
  <c r="E670" i="1"/>
  <c r="D670" i="1"/>
  <c r="Z666" i="1"/>
  <c r="Z657" i="1" s="1"/>
  <c r="Y666" i="1"/>
  <c r="Y665" i="1" s="1"/>
  <c r="X666" i="1"/>
  <c r="W666" i="1"/>
  <c r="W665" i="1" s="1"/>
  <c r="V666" i="1"/>
  <c r="U666" i="1"/>
  <c r="T666" i="1"/>
  <c r="T657" i="1" s="1"/>
  <c r="S666" i="1"/>
  <c r="R666" i="1"/>
  <c r="R657" i="1" s="1"/>
  <c r="Q666" i="1"/>
  <c r="Q657" i="1" s="1"/>
  <c r="P666" i="1"/>
  <c r="O666" i="1"/>
  <c r="O657" i="1" s="1"/>
  <c r="N666" i="1"/>
  <c r="M666" i="1"/>
  <c r="L666" i="1"/>
  <c r="L657" i="1" s="1"/>
  <c r="K666" i="1"/>
  <c r="K665" i="1" s="1"/>
  <c r="J666" i="1"/>
  <c r="J657" i="1" s="1"/>
  <c r="I666" i="1"/>
  <c r="I665" i="1" s="1"/>
  <c r="H666" i="1"/>
  <c r="H665" i="1" s="1"/>
  <c r="G666" i="1"/>
  <c r="F666" i="1"/>
  <c r="E666" i="1"/>
  <c r="D666" i="1"/>
  <c r="Z660" i="1"/>
  <c r="Y660" i="1"/>
  <c r="X660" i="1"/>
  <c r="W660" i="1"/>
  <c r="V660" i="1"/>
  <c r="U660" i="1"/>
  <c r="T660" i="1"/>
  <c r="S660" i="1"/>
  <c r="R660" i="1"/>
  <c r="Q660" i="1"/>
  <c r="P660" i="1"/>
  <c r="O660" i="1"/>
  <c r="N660" i="1"/>
  <c r="M660" i="1"/>
  <c r="L660" i="1"/>
  <c r="K660" i="1"/>
  <c r="J660" i="1"/>
  <c r="I660" i="1"/>
  <c r="H660" i="1"/>
  <c r="G660" i="1"/>
  <c r="F660" i="1"/>
  <c r="E660" i="1"/>
  <c r="D660" i="1"/>
  <c r="Z659" i="1"/>
  <c r="Y659" i="1"/>
  <c r="X659" i="1"/>
  <c r="W659" i="1"/>
  <c r="V659" i="1"/>
  <c r="U659" i="1"/>
  <c r="T659" i="1"/>
  <c r="S659" i="1"/>
  <c r="R659" i="1"/>
  <c r="Q659" i="1"/>
  <c r="P659" i="1"/>
  <c r="O659" i="1"/>
  <c r="N659" i="1"/>
  <c r="M659" i="1"/>
  <c r="L659" i="1"/>
  <c r="K659" i="1"/>
  <c r="J659" i="1"/>
  <c r="I659" i="1"/>
  <c r="H659" i="1"/>
  <c r="G659" i="1"/>
  <c r="F659" i="1"/>
  <c r="E659" i="1"/>
  <c r="D659" i="1"/>
  <c r="Z658" i="1"/>
  <c r="Y658" i="1"/>
  <c r="X658" i="1"/>
  <c r="W658" i="1"/>
  <c r="V658" i="1"/>
  <c r="U658" i="1"/>
  <c r="T658" i="1"/>
  <c r="S658" i="1"/>
  <c r="R658" i="1"/>
  <c r="Q658" i="1"/>
  <c r="P658" i="1"/>
  <c r="O658" i="1"/>
  <c r="N658" i="1"/>
  <c r="M658" i="1"/>
  <c r="L658" i="1"/>
  <c r="K658" i="1"/>
  <c r="J658" i="1"/>
  <c r="I658" i="1"/>
  <c r="H658" i="1"/>
  <c r="G658" i="1"/>
  <c r="F658" i="1"/>
  <c r="E658" i="1"/>
  <c r="D658" i="1"/>
  <c r="Z655" i="1"/>
  <c r="Y655" i="1"/>
  <c r="X655" i="1"/>
  <c r="W655" i="1"/>
  <c r="V655" i="1"/>
  <c r="U655" i="1"/>
  <c r="T655" i="1"/>
  <c r="S655" i="1"/>
  <c r="R655" i="1"/>
  <c r="Q655" i="1"/>
  <c r="P655" i="1"/>
  <c r="O655" i="1"/>
  <c r="N655" i="1"/>
  <c r="M655" i="1"/>
  <c r="L655" i="1"/>
  <c r="K655" i="1"/>
  <c r="J655" i="1"/>
  <c r="I655" i="1"/>
  <c r="H655" i="1"/>
  <c r="G655" i="1"/>
  <c r="F655" i="1"/>
  <c r="E655" i="1"/>
  <c r="D655" i="1"/>
  <c r="Z653" i="1"/>
  <c r="Y653" i="1"/>
  <c r="X653" i="1"/>
  <c r="W653" i="1"/>
  <c r="V653" i="1"/>
  <c r="U653" i="1"/>
  <c r="T653" i="1"/>
  <c r="S653" i="1"/>
  <c r="R653" i="1"/>
  <c r="Q653" i="1"/>
  <c r="P653" i="1"/>
  <c r="O653" i="1"/>
  <c r="N653" i="1"/>
  <c r="M653" i="1"/>
  <c r="L653" i="1"/>
  <c r="K653" i="1"/>
  <c r="J653" i="1"/>
  <c r="I653" i="1"/>
  <c r="H653" i="1"/>
  <c r="G653" i="1"/>
  <c r="F653" i="1"/>
  <c r="E653" i="1"/>
  <c r="D653" i="1"/>
  <c r="Z648" i="1"/>
  <c r="Z647" i="1" s="1"/>
  <c r="Y648" i="1"/>
  <c r="Y647" i="1" s="1"/>
  <c r="X648" i="1"/>
  <c r="W648" i="1"/>
  <c r="W647" i="1" s="1"/>
  <c r="V648" i="1"/>
  <c r="V647" i="1" s="1"/>
  <c r="U648" i="1"/>
  <c r="T648" i="1"/>
  <c r="T647" i="1" s="1"/>
  <c r="S648" i="1"/>
  <c r="S647" i="1" s="1"/>
  <c r="R648" i="1"/>
  <c r="Q648" i="1"/>
  <c r="P648" i="1"/>
  <c r="P647" i="1" s="1"/>
  <c r="O648" i="1"/>
  <c r="N648" i="1"/>
  <c r="N647" i="1" s="1"/>
  <c r="M648" i="1"/>
  <c r="L648" i="1"/>
  <c r="L647" i="1" s="1"/>
  <c r="K648" i="1"/>
  <c r="K647" i="1" s="1"/>
  <c r="J648" i="1"/>
  <c r="J647" i="1" s="1"/>
  <c r="I648" i="1"/>
  <c r="H648" i="1"/>
  <c r="H647" i="1" s="1"/>
  <c r="G648" i="1"/>
  <c r="F648" i="1"/>
  <c r="E648" i="1"/>
  <c r="E647" i="1" s="1"/>
  <c r="D648" i="1"/>
  <c r="Z645" i="1"/>
  <c r="Y645" i="1"/>
  <c r="X645" i="1"/>
  <c r="X644" i="1" s="1"/>
  <c r="W645" i="1"/>
  <c r="V645" i="1"/>
  <c r="U645" i="1"/>
  <c r="U644" i="1" s="1"/>
  <c r="T645" i="1"/>
  <c r="T644" i="1" s="1"/>
  <c r="S645" i="1"/>
  <c r="S644" i="1" s="1"/>
  <c r="R645" i="1"/>
  <c r="R644" i="1" s="1"/>
  <c r="Q645" i="1"/>
  <c r="Q644" i="1" s="1"/>
  <c r="P645" i="1"/>
  <c r="P644" i="1" s="1"/>
  <c r="O645" i="1"/>
  <c r="O644" i="1" s="1"/>
  <c r="N645" i="1"/>
  <c r="N644" i="1" s="1"/>
  <c r="M645" i="1"/>
  <c r="M644" i="1" s="1"/>
  <c r="L645" i="1"/>
  <c r="L644" i="1" s="1"/>
  <c r="K645" i="1"/>
  <c r="J645" i="1"/>
  <c r="J644" i="1" s="1"/>
  <c r="I645" i="1"/>
  <c r="H645" i="1"/>
  <c r="G645" i="1"/>
  <c r="G644" i="1" s="1"/>
  <c r="F645" i="1"/>
  <c r="E645" i="1"/>
  <c r="D645" i="1"/>
  <c r="Z643" i="1"/>
  <c r="Y643" i="1"/>
  <c r="X643" i="1"/>
  <c r="W643" i="1"/>
  <c r="V643" i="1"/>
  <c r="U643" i="1"/>
  <c r="T643" i="1"/>
  <c r="S643" i="1"/>
  <c r="R643" i="1"/>
  <c r="Q643" i="1"/>
  <c r="P643" i="1"/>
  <c r="O643" i="1"/>
  <c r="N643" i="1"/>
  <c r="M643" i="1"/>
  <c r="L643" i="1"/>
  <c r="K643" i="1"/>
  <c r="J643" i="1"/>
  <c r="I643" i="1"/>
  <c r="H643" i="1"/>
  <c r="G643" i="1"/>
  <c r="F643" i="1"/>
  <c r="E643" i="1"/>
  <c r="D643" i="1"/>
  <c r="Z642" i="1"/>
  <c r="Y642" i="1"/>
  <c r="X642" i="1"/>
  <c r="W642" i="1"/>
  <c r="V642" i="1"/>
  <c r="U642" i="1"/>
  <c r="T642" i="1"/>
  <c r="S642" i="1"/>
  <c r="R642" i="1"/>
  <c r="Q642" i="1"/>
  <c r="P642" i="1"/>
  <c r="O642" i="1"/>
  <c r="N642" i="1"/>
  <c r="M642" i="1"/>
  <c r="L642" i="1"/>
  <c r="K642" i="1"/>
  <c r="J642" i="1"/>
  <c r="I642" i="1"/>
  <c r="H642" i="1"/>
  <c r="G642" i="1"/>
  <c r="F642" i="1"/>
  <c r="E642" i="1"/>
  <c r="D642" i="1"/>
  <c r="Z641" i="1"/>
  <c r="Y641" i="1"/>
  <c r="X641" i="1"/>
  <c r="W641" i="1"/>
  <c r="V641" i="1"/>
  <c r="U641" i="1"/>
  <c r="T641" i="1"/>
  <c r="S641" i="1"/>
  <c r="R641" i="1"/>
  <c r="Q641" i="1"/>
  <c r="P641" i="1"/>
  <c r="O641" i="1"/>
  <c r="N641" i="1"/>
  <c r="M641" i="1"/>
  <c r="L641" i="1"/>
  <c r="K641" i="1"/>
  <c r="J641" i="1"/>
  <c r="I641" i="1"/>
  <c r="H641" i="1"/>
  <c r="G641" i="1"/>
  <c r="F641" i="1"/>
  <c r="E641" i="1"/>
  <c r="D641" i="1"/>
  <c r="Z640" i="1"/>
  <c r="Y640" i="1"/>
  <c r="X640" i="1"/>
  <c r="W640" i="1"/>
  <c r="V640" i="1"/>
  <c r="U640" i="1"/>
  <c r="T640" i="1"/>
  <c r="S640" i="1"/>
  <c r="R640" i="1"/>
  <c r="Q640" i="1"/>
  <c r="P640" i="1"/>
  <c r="O640" i="1"/>
  <c r="N640" i="1"/>
  <c r="M640" i="1"/>
  <c r="L640" i="1"/>
  <c r="K640" i="1"/>
  <c r="J640" i="1"/>
  <c r="I640" i="1"/>
  <c r="H640" i="1"/>
  <c r="G640" i="1"/>
  <c r="F640" i="1"/>
  <c r="E640" i="1"/>
  <c r="D640" i="1"/>
  <c r="Z636" i="1"/>
  <c r="Z635" i="1" s="1"/>
  <c r="Z633" i="1" s="1"/>
  <c r="Z632" i="1" s="1"/>
  <c r="Y636" i="1"/>
  <c r="X636" i="1"/>
  <c r="X635" i="1" s="1"/>
  <c r="X633" i="1" s="1"/>
  <c r="X632" i="1" s="1"/>
  <c r="W636" i="1"/>
  <c r="V636" i="1"/>
  <c r="V635" i="1" s="1"/>
  <c r="V633" i="1" s="1"/>
  <c r="V632" i="1" s="1"/>
  <c r="U636" i="1"/>
  <c r="U635" i="1" s="1"/>
  <c r="U633" i="1" s="1"/>
  <c r="U632" i="1" s="1"/>
  <c r="T636" i="1"/>
  <c r="T635" i="1" s="1"/>
  <c r="T633" i="1" s="1"/>
  <c r="T632" i="1" s="1"/>
  <c r="S636" i="1"/>
  <c r="S635" i="1" s="1"/>
  <c r="S633" i="1" s="1"/>
  <c r="S632" i="1" s="1"/>
  <c r="R636" i="1"/>
  <c r="R635" i="1" s="1"/>
  <c r="R633" i="1" s="1"/>
  <c r="R632" i="1" s="1"/>
  <c r="Q636" i="1"/>
  <c r="Q635" i="1" s="1"/>
  <c r="Q633" i="1" s="1"/>
  <c r="Q632" i="1" s="1"/>
  <c r="P636" i="1"/>
  <c r="P635" i="1" s="1"/>
  <c r="P633" i="1" s="1"/>
  <c r="P632" i="1" s="1"/>
  <c r="O636" i="1"/>
  <c r="O635" i="1" s="1"/>
  <c r="O633" i="1" s="1"/>
  <c r="O632" i="1" s="1"/>
  <c r="N636" i="1"/>
  <c r="N635" i="1" s="1"/>
  <c r="N633" i="1" s="1"/>
  <c r="N632" i="1" s="1"/>
  <c r="M636" i="1"/>
  <c r="L636" i="1"/>
  <c r="L635" i="1" s="1"/>
  <c r="L633" i="1" s="1"/>
  <c r="L632" i="1" s="1"/>
  <c r="K636" i="1"/>
  <c r="K635" i="1" s="1"/>
  <c r="K633" i="1" s="1"/>
  <c r="K632" i="1" s="1"/>
  <c r="J636" i="1"/>
  <c r="J635" i="1" s="1"/>
  <c r="J633" i="1" s="1"/>
  <c r="J632" i="1" s="1"/>
  <c r="I636" i="1"/>
  <c r="H636" i="1"/>
  <c r="H635" i="1" s="1"/>
  <c r="H633" i="1" s="1"/>
  <c r="H632" i="1" s="1"/>
  <c r="G636" i="1"/>
  <c r="G635" i="1" s="1"/>
  <c r="G633" i="1" s="1"/>
  <c r="G632" i="1" s="1"/>
  <c r="F636" i="1"/>
  <c r="E636" i="1"/>
  <c r="E635" i="1" s="1"/>
  <c r="E633" i="1" s="1"/>
  <c r="E632" i="1" s="1"/>
  <c r="D636" i="1"/>
  <c r="Z630" i="1"/>
  <c r="Z629" i="1" s="1"/>
  <c r="Y630" i="1"/>
  <c r="X630" i="1"/>
  <c r="X629" i="1" s="1"/>
  <c r="W630" i="1"/>
  <c r="V630" i="1"/>
  <c r="V629" i="1" s="1"/>
  <c r="U630" i="1"/>
  <c r="U629" i="1" s="1"/>
  <c r="T630" i="1"/>
  <c r="T629" i="1" s="1"/>
  <c r="S630" i="1"/>
  <c r="S629" i="1" s="1"/>
  <c r="R630" i="1"/>
  <c r="R629" i="1" s="1"/>
  <c r="Q630" i="1"/>
  <c r="Q629" i="1" s="1"/>
  <c r="P630" i="1"/>
  <c r="P629" i="1" s="1"/>
  <c r="O630" i="1"/>
  <c r="O629" i="1" s="1"/>
  <c r="N630" i="1"/>
  <c r="N629" i="1" s="1"/>
  <c r="M630" i="1"/>
  <c r="L630" i="1"/>
  <c r="L629" i="1" s="1"/>
  <c r="K630" i="1"/>
  <c r="K629" i="1" s="1"/>
  <c r="J630" i="1"/>
  <c r="J629" i="1" s="1"/>
  <c r="I630" i="1"/>
  <c r="H630" i="1"/>
  <c r="H629" i="1" s="1"/>
  <c r="G630" i="1"/>
  <c r="G629" i="1" s="1"/>
  <c r="F630" i="1"/>
  <c r="E630" i="1"/>
  <c r="E629" i="1" s="1"/>
  <c r="D630" i="1"/>
  <c r="D629" i="1" s="1"/>
  <c r="Z626" i="1"/>
  <c r="Z625" i="1" s="1"/>
  <c r="Y626" i="1"/>
  <c r="Y625" i="1" s="1"/>
  <c r="X626" i="1"/>
  <c r="X625" i="1" s="1"/>
  <c r="W626" i="1"/>
  <c r="W625" i="1" s="1"/>
  <c r="V626" i="1"/>
  <c r="V625" i="1" s="1"/>
  <c r="U626" i="1"/>
  <c r="U625" i="1" s="1"/>
  <c r="T626" i="1"/>
  <c r="T625" i="1" s="1"/>
  <c r="S626" i="1"/>
  <c r="S625" i="1" s="1"/>
  <c r="R626" i="1"/>
  <c r="R625" i="1" s="1"/>
  <c r="Q626" i="1"/>
  <c r="Q625" i="1" s="1"/>
  <c r="P626" i="1"/>
  <c r="P625" i="1" s="1"/>
  <c r="O626" i="1"/>
  <c r="O625" i="1" s="1"/>
  <c r="N626" i="1"/>
  <c r="N625" i="1" s="1"/>
  <c r="M626" i="1"/>
  <c r="M625" i="1" s="1"/>
  <c r="L626" i="1"/>
  <c r="L625" i="1" s="1"/>
  <c r="K626" i="1"/>
  <c r="K625" i="1" s="1"/>
  <c r="J626" i="1"/>
  <c r="J625" i="1" s="1"/>
  <c r="I626" i="1"/>
  <c r="I625" i="1" s="1"/>
  <c r="H626" i="1"/>
  <c r="H625" i="1" s="1"/>
  <c r="G626" i="1"/>
  <c r="G625" i="1" s="1"/>
  <c r="F626" i="1"/>
  <c r="F625" i="1" s="1"/>
  <c r="E626" i="1"/>
  <c r="E625" i="1" s="1"/>
  <c r="D626" i="1"/>
  <c r="Z622" i="1"/>
  <c r="Y622" i="1"/>
  <c r="X622" i="1"/>
  <c r="W622" i="1"/>
  <c r="V622" i="1"/>
  <c r="U622" i="1"/>
  <c r="U621" i="1" s="1"/>
  <c r="T622" i="1"/>
  <c r="T621" i="1" s="1"/>
  <c r="S622" i="1"/>
  <c r="S621" i="1" s="1"/>
  <c r="R622" i="1"/>
  <c r="R621" i="1" s="1"/>
  <c r="Q622" i="1"/>
  <c r="Q621" i="1" s="1"/>
  <c r="P622" i="1"/>
  <c r="P621" i="1" s="1"/>
  <c r="O622" i="1"/>
  <c r="O621" i="1" s="1"/>
  <c r="N622" i="1"/>
  <c r="N621" i="1" s="1"/>
  <c r="M622" i="1"/>
  <c r="L622" i="1"/>
  <c r="K622" i="1"/>
  <c r="K621" i="1" s="1"/>
  <c r="J622" i="1"/>
  <c r="I622" i="1"/>
  <c r="H622" i="1"/>
  <c r="H621" i="1" s="1"/>
  <c r="G622" i="1"/>
  <c r="F622" i="1"/>
  <c r="E622" i="1"/>
  <c r="E621" i="1" s="1"/>
  <c r="D622" i="1"/>
  <c r="Z617" i="1"/>
  <c r="Z616" i="1" s="1"/>
  <c r="Y617" i="1"/>
  <c r="Y616" i="1" s="1"/>
  <c r="X617" i="1"/>
  <c r="X616" i="1" s="1"/>
  <c r="W617" i="1"/>
  <c r="W616" i="1" s="1"/>
  <c r="V617" i="1"/>
  <c r="V616" i="1" s="1"/>
  <c r="U617" i="1"/>
  <c r="T617" i="1"/>
  <c r="T616" i="1" s="1"/>
  <c r="S617" i="1"/>
  <c r="S616" i="1" s="1"/>
  <c r="R617" i="1"/>
  <c r="R616" i="1" s="1"/>
  <c r="Q617" i="1"/>
  <c r="P617" i="1"/>
  <c r="P616" i="1" s="1"/>
  <c r="O617" i="1"/>
  <c r="O616" i="1" s="1"/>
  <c r="N617" i="1"/>
  <c r="N616" i="1" s="1"/>
  <c r="M617" i="1"/>
  <c r="M616" i="1" s="1"/>
  <c r="L617" i="1"/>
  <c r="L616" i="1" s="1"/>
  <c r="K617" i="1"/>
  <c r="J617" i="1"/>
  <c r="J616" i="1" s="1"/>
  <c r="I617" i="1"/>
  <c r="I616" i="1" s="1"/>
  <c r="H617" i="1"/>
  <c r="H616" i="1" s="1"/>
  <c r="G617" i="1"/>
  <c r="G616" i="1" s="1"/>
  <c r="F617" i="1"/>
  <c r="F616" i="1" s="1"/>
  <c r="E617" i="1"/>
  <c r="E616" i="1" s="1"/>
  <c r="D617" i="1"/>
  <c r="Z615" i="1"/>
  <c r="Y615" i="1"/>
  <c r="X615" i="1"/>
  <c r="W615" i="1"/>
  <c r="V615" i="1"/>
  <c r="U615" i="1"/>
  <c r="T615" i="1"/>
  <c r="S615" i="1"/>
  <c r="R615" i="1"/>
  <c r="Q615" i="1"/>
  <c r="P615" i="1"/>
  <c r="O615" i="1"/>
  <c r="N615" i="1"/>
  <c r="M615" i="1"/>
  <c r="L615" i="1"/>
  <c r="K615" i="1"/>
  <c r="J615" i="1"/>
  <c r="I615" i="1"/>
  <c r="H615" i="1"/>
  <c r="G615" i="1"/>
  <c r="F615" i="1"/>
  <c r="E615" i="1"/>
  <c r="D615" i="1"/>
  <c r="Z614" i="1"/>
  <c r="Y614" i="1"/>
  <c r="X614" i="1"/>
  <c r="W614" i="1"/>
  <c r="V614" i="1"/>
  <c r="U614" i="1"/>
  <c r="T614" i="1"/>
  <c r="S614" i="1"/>
  <c r="R614" i="1"/>
  <c r="Q614" i="1"/>
  <c r="P614" i="1"/>
  <c r="O614" i="1"/>
  <c r="N614" i="1"/>
  <c r="M614" i="1"/>
  <c r="L614" i="1"/>
  <c r="K614" i="1"/>
  <c r="J614" i="1"/>
  <c r="I614" i="1"/>
  <c r="H614" i="1"/>
  <c r="G614" i="1"/>
  <c r="F614" i="1"/>
  <c r="E614" i="1"/>
  <c r="D614" i="1"/>
  <c r="Z613" i="1"/>
  <c r="Z541" i="1" s="1"/>
  <c r="Y613" i="1"/>
  <c r="Y541" i="1" s="1"/>
  <c r="X613" i="1"/>
  <c r="X541" i="1" s="1"/>
  <c r="W613" i="1"/>
  <c r="W541" i="1" s="1"/>
  <c r="V613" i="1"/>
  <c r="V541" i="1" s="1"/>
  <c r="U613" i="1"/>
  <c r="U541" i="1" s="1"/>
  <c r="T613" i="1"/>
  <c r="T541" i="1" s="1"/>
  <c r="S613" i="1"/>
  <c r="S541" i="1" s="1"/>
  <c r="R613" i="1"/>
  <c r="R541" i="1" s="1"/>
  <c r="Q613" i="1"/>
  <c r="Q541" i="1" s="1"/>
  <c r="P613" i="1"/>
  <c r="P541" i="1" s="1"/>
  <c r="O613" i="1"/>
  <c r="O541" i="1" s="1"/>
  <c r="N613" i="1"/>
  <c r="N541" i="1" s="1"/>
  <c r="M613" i="1"/>
  <c r="M541" i="1" s="1"/>
  <c r="L613" i="1"/>
  <c r="L541" i="1" s="1"/>
  <c r="K613" i="1"/>
  <c r="K541" i="1" s="1"/>
  <c r="J613" i="1"/>
  <c r="J541" i="1" s="1"/>
  <c r="I613" i="1"/>
  <c r="I541" i="1" s="1"/>
  <c r="H613" i="1"/>
  <c r="H541" i="1" s="1"/>
  <c r="G613" i="1"/>
  <c r="G541" i="1" s="1"/>
  <c r="F613" i="1"/>
  <c r="F541" i="1" s="1"/>
  <c r="E613" i="1"/>
  <c r="E541" i="1" s="1"/>
  <c r="D613" i="1"/>
  <c r="D541" i="1" s="1"/>
  <c r="Z612" i="1"/>
  <c r="Y612" i="1"/>
  <c r="X612" i="1"/>
  <c r="W612" i="1"/>
  <c r="V612" i="1"/>
  <c r="U612" i="1"/>
  <c r="T612" i="1"/>
  <c r="S612" i="1"/>
  <c r="R612" i="1"/>
  <c r="Q612" i="1"/>
  <c r="P612" i="1"/>
  <c r="O612" i="1"/>
  <c r="N612" i="1"/>
  <c r="M612" i="1"/>
  <c r="L612" i="1"/>
  <c r="K612" i="1"/>
  <c r="J612" i="1"/>
  <c r="I612" i="1"/>
  <c r="H612" i="1"/>
  <c r="G612" i="1"/>
  <c r="F612" i="1"/>
  <c r="E612" i="1"/>
  <c r="D612" i="1"/>
  <c r="Z606" i="1"/>
  <c r="Z604" i="1" s="1"/>
  <c r="Y606" i="1"/>
  <c r="Y604" i="1" s="1"/>
  <c r="X606" i="1"/>
  <c r="X604" i="1" s="1"/>
  <c r="W606" i="1"/>
  <c r="W604" i="1" s="1"/>
  <c r="V606" i="1"/>
  <c r="V604" i="1" s="1"/>
  <c r="U606" i="1"/>
  <c r="U604" i="1" s="1"/>
  <c r="T606" i="1"/>
  <c r="T604" i="1" s="1"/>
  <c r="S606" i="1"/>
  <c r="S604" i="1" s="1"/>
  <c r="R606" i="1"/>
  <c r="R604" i="1" s="1"/>
  <c r="Q606" i="1"/>
  <c r="Q604" i="1" s="1"/>
  <c r="P606" i="1"/>
  <c r="P604" i="1" s="1"/>
  <c r="O606" i="1"/>
  <c r="O604" i="1" s="1"/>
  <c r="N606" i="1"/>
  <c r="N604" i="1" s="1"/>
  <c r="M606" i="1"/>
  <c r="M604" i="1" s="1"/>
  <c r="L606" i="1"/>
  <c r="L604" i="1" s="1"/>
  <c r="K606" i="1"/>
  <c r="K604" i="1" s="1"/>
  <c r="J606" i="1"/>
  <c r="J604" i="1" s="1"/>
  <c r="I606" i="1"/>
  <c r="H606" i="1"/>
  <c r="H604" i="1" s="1"/>
  <c r="G606" i="1"/>
  <c r="G604" i="1" s="1"/>
  <c r="F606" i="1"/>
  <c r="F604" i="1" s="1"/>
  <c r="E606" i="1"/>
  <c r="E604" i="1" s="1"/>
  <c r="D606" i="1"/>
  <c r="D604" i="1" s="1"/>
  <c r="Z602" i="1"/>
  <c r="Z601" i="1" s="1"/>
  <c r="Y602" i="1"/>
  <c r="Y601" i="1" s="1"/>
  <c r="X602" i="1"/>
  <c r="X601" i="1" s="1"/>
  <c r="W602" i="1"/>
  <c r="W601" i="1" s="1"/>
  <c r="V602" i="1"/>
  <c r="V601" i="1" s="1"/>
  <c r="U602" i="1"/>
  <c r="U601" i="1" s="1"/>
  <c r="T602" i="1"/>
  <c r="T601" i="1" s="1"/>
  <c r="S602" i="1"/>
  <c r="S601" i="1" s="1"/>
  <c r="R602" i="1"/>
  <c r="R601" i="1" s="1"/>
  <c r="Q602" i="1"/>
  <c r="Q601" i="1" s="1"/>
  <c r="P602" i="1"/>
  <c r="P601" i="1" s="1"/>
  <c r="O602" i="1"/>
  <c r="O601" i="1" s="1"/>
  <c r="N602" i="1"/>
  <c r="N601" i="1" s="1"/>
  <c r="M602" i="1"/>
  <c r="M601" i="1" s="1"/>
  <c r="L602" i="1"/>
  <c r="L601" i="1" s="1"/>
  <c r="K602" i="1"/>
  <c r="K601" i="1" s="1"/>
  <c r="J602" i="1"/>
  <c r="J601" i="1" s="1"/>
  <c r="I602" i="1"/>
  <c r="I601" i="1" s="1"/>
  <c r="H602" i="1"/>
  <c r="H601" i="1" s="1"/>
  <c r="G602" i="1"/>
  <c r="G601" i="1" s="1"/>
  <c r="F602" i="1"/>
  <c r="E602" i="1"/>
  <c r="E601" i="1" s="1"/>
  <c r="D602" i="1"/>
  <c r="D601" i="1" s="1"/>
  <c r="Z599" i="1"/>
  <c r="Z598" i="1" s="1"/>
  <c r="Y599" i="1"/>
  <c r="Y598" i="1" s="1"/>
  <c r="X599" i="1"/>
  <c r="X598" i="1" s="1"/>
  <c r="W599" i="1"/>
  <c r="W598" i="1" s="1"/>
  <c r="V599" i="1"/>
  <c r="V598" i="1" s="1"/>
  <c r="U599" i="1"/>
  <c r="U598" i="1" s="1"/>
  <c r="T599" i="1"/>
  <c r="T598" i="1" s="1"/>
  <c r="S599" i="1"/>
  <c r="S598" i="1" s="1"/>
  <c r="R599" i="1"/>
  <c r="R598" i="1" s="1"/>
  <c r="Q599" i="1"/>
  <c r="Q598" i="1" s="1"/>
  <c r="P599" i="1"/>
  <c r="P598" i="1" s="1"/>
  <c r="O599" i="1"/>
  <c r="O598" i="1" s="1"/>
  <c r="N599" i="1"/>
  <c r="N598" i="1" s="1"/>
  <c r="M599" i="1"/>
  <c r="M598" i="1" s="1"/>
  <c r="L599" i="1"/>
  <c r="L598" i="1" s="1"/>
  <c r="K599" i="1"/>
  <c r="K598" i="1" s="1"/>
  <c r="J599" i="1"/>
  <c r="J598" i="1" s="1"/>
  <c r="I599" i="1"/>
  <c r="I598" i="1" s="1"/>
  <c r="H599" i="1"/>
  <c r="H598" i="1" s="1"/>
  <c r="G599" i="1"/>
  <c r="G598" i="1" s="1"/>
  <c r="F599" i="1"/>
  <c r="F598" i="1" s="1"/>
  <c r="E599" i="1"/>
  <c r="E598" i="1" s="1"/>
  <c r="D599" i="1"/>
  <c r="Z596" i="1"/>
  <c r="Z595" i="1" s="1"/>
  <c r="Z592" i="1" s="1"/>
  <c r="Y596" i="1"/>
  <c r="Y595" i="1" s="1"/>
  <c r="X596" i="1"/>
  <c r="X595" i="1" s="1"/>
  <c r="X592" i="1" s="1"/>
  <c r="X591" i="1" s="1"/>
  <c r="W596" i="1"/>
  <c r="W595" i="1" s="1"/>
  <c r="W592" i="1" s="1"/>
  <c r="V596" i="1"/>
  <c r="V595" i="1" s="1"/>
  <c r="U596" i="1"/>
  <c r="U595" i="1" s="1"/>
  <c r="U592" i="1" s="1"/>
  <c r="U591" i="1" s="1"/>
  <c r="T596" i="1"/>
  <c r="T595" i="1" s="1"/>
  <c r="T592" i="1" s="1"/>
  <c r="S596" i="1"/>
  <c r="R596" i="1"/>
  <c r="Q596" i="1"/>
  <c r="P596" i="1"/>
  <c r="P595" i="1" s="1"/>
  <c r="P592" i="1" s="1"/>
  <c r="O596" i="1"/>
  <c r="O595" i="1" s="1"/>
  <c r="O592" i="1" s="1"/>
  <c r="O591" i="1" s="1"/>
  <c r="N596" i="1"/>
  <c r="M596" i="1"/>
  <c r="M595" i="1" s="1"/>
  <c r="L596" i="1"/>
  <c r="L595" i="1" s="1"/>
  <c r="L592" i="1" s="1"/>
  <c r="K596" i="1"/>
  <c r="J596" i="1"/>
  <c r="J595" i="1" s="1"/>
  <c r="J592" i="1" s="1"/>
  <c r="I596" i="1"/>
  <c r="H596" i="1"/>
  <c r="H595" i="1" s="1"/>
  <c r="G596" i="1"/>
  <c r="F596" i="1"/>
  <c r="E596" i="1"/>
  <c r="E595" i="1" s="1"/>
  <c r="E592" i="1" s="1"/>
  <c r="D596" i="1"/>
  <c r="Z587" i="1"/>
  <c r="Z586" i="1" s="1"/>
  <c r="Y587" i="1"/>
  <c r="Y586" i="1" s="1"/>
  <c r="X587" i="1"/>
  <c r="X586" i="1" s="1"/>
  <c r="W587" i="1"/>
  <c r="V587" i="1"/>
  <c r="U587" i="1"/>
  <c r="U586" i="1" s="1"/>
  <c r="T587" i="1"/>
  <c r="T586" i="1" s="1"/>
  <c r="S587" i="1"/>
  <c r="S586" i="1" s="1"/>
  <c r="S582" i="1" s="1"/>
  <c r="S580" i="1" s="1"/>
  <c r="R587" i="1"/>
  <c r="R586" i="1" s="1"/>
  <c r="R582" i="1" s="1"/>
  <c r="R580" i="1" s="1"/>
  <c r="Q587" i="1"/>
  <c r="Q586" i="1" s="1"/>
  <c r="P587" i="1"/>
  <c r="O587" i="1"/>
  <c r="N587" i="1"/>
  <c r="N586" i="1" s="1"/>
  <c r="N582" i="1" s="1"/>
  <c r="N580" i="1" s="1"/>
  <c r="M587" i="1"/>
  <c r="L587" i="1"/>
  <c r="L586" i="1" s="1"/>
  <c r="K587" i="1"/>
  <c r="K586" i="1" s="1"/>
  <c r="K582" i="1" s="1"/>
  <c r="K580" i="1" s="1"/>
  <c r="J587" i="1"/>
  <c r="J586" i="1" s="1"/>
  <c r="J582" i="1" s="1"/>
  <c r="J580" i="1" s="1"/>
  <c r="I587" i="1"/>
  <c r="I586" i="1" s="1"/>
  <c r="H587" i="1"/>
  <c r="G587" i="1"/>
  <c r="G586" i="1" s="1"/>
  <c r="F587" i="1"/>
  <c r="F586" i="1" s="1"/>
  <c r="E587" i="1"/>
  <c r="E586" i="1" s="1"/>
  <c r="D587" i="1"/>
  <c r="Z579" i="1"/>
  <c r="Y579" i="1"/>
  <c r="X579" i="1"/>
  <c r="W579" i="1"/>
  <c r="V579" i="1"/>
  <c r="U579" i="1"/>
  <c r="T579" i="1"/>
  <c r="S579" i="1"/>
  <c r="R579" i="1"/>
  <c r="Q579" i="1"/>
  <c r="P579" i="1"/>
  <c r="O579" i="1"/>
  <c r="N579" i="1"/>
  <c r="M579" i="1"/>
  <c r="L579" i="1"/>
  <c r="K579" i="1"/>
  <c r="J579" i="1"/>
  <c r="I579" i="1"/>
  <c r="H579" i="1"/>
  <c r="G579" i="1"/>
  <c r="F579" i="1"/>
  <c r="E579" i="1"/>
  <c r="D579" i="1"/>
  <c r="Z578" i="1"/>
  <c r="Z546" i="1" s="1"/>
  <c r="Y578" i="1"/>
  <c r="Y546" i="1" s="1"/>
  <c r="X578" i="1"/>
  <c r="X546" i="1" s="1"/>
  <c r="W578" i="1"/>
  <c r="W546" i="1" s="1"/>
  <c r="V578" i="1"/>
  <c r="V546" i="1" s="1"/>
  <c r="U578" i="1"/>
  <c r="U546" i="1" s="1"/>
  <c r="T578" i="1"/>
  <c r="T546" i="1" s="1"/>
  <c r="S578" i="1"/>
  <c r="S546" i="1" s="1"/>
  <c r="R578" i="1"/>
  <c r="R546" i="1" s="1"/>
  <c r="Q578" i="1"/>
  <c r="Q546" i="1" s="1"/>
  <c r="P578" i="1"/>
  <c r="P546" i="1" s="1"/>
  <c r="O578" i="1"/>
  <c r="O546" i="1" s="1"/>
  <c r="N578" i="1"/>
  <c r="N546" i="1" s="1"/>
  <c r="M578" i="1"/>
  <c r="M546" i="1" s="1"/>
  <c r="L578" i="1"/>
  <c r="L546" i="1" s="1"/>
  <c r="K578" i="1"/>
  <c r="K546" i="1" s="1"/>
  <c r="J578" i="1"/>
  <c r="J546" i="1" s="1"/>
  <c r="I578" i="1"/>
  <c r="I546" i="1" s="1"/>
  <c r="H578" i="1"/>
  <c r="H546" i="1" s="1"/>
  <c r="G578" i="1"/>
  <c r="G546" i="1" s="1"/>
  <c r="F578" i="1"/>
  <c r="F546" i="1" s="1"/>
  <c r="E578" i="1"/>
  <c r="E546" i="1" s="1"/>
  <c r="D578" i="1"/>
  <c r="Z575" i="1"/>
  <c r="Y575" i="1"/>
  <c r="X575" i="1"/>
  <c r="W575" i="1"/>
  <c r="V575" i="1"/>
  <c r="U575" i="1"/>
  <c r="T575" i="1"/>
  <c r="S575" i="1"/>
  <c r="R575" i="1"/>
  <c r="Q575" i="1"/>
  <c r="P575" i="1"/>
  <c r="O575" i="1"/>
  <c r="N575" i="1"/>
  <c r="M575" i="1"/>
  <c r="L575" i="1"/>
  <c r="K575" i="1"/>
  <c r="J575" i="1"/>
  <c r="I575" i="1"/>
  <c r="H575" i="1"/>
  <c r="G575" i="1"/>
  <c r="F575" i="1"/>
  <c r="E575" i="1"/>
  <c r="D575" i="1"/>
  <c r="Z574" i="1"/>
  <c r="Z542" i="1" s="1"/>
  <c r="Y574" i="1"/>
  <c r="Y542" i="1" s="1"/>
  <c r="X574" i="1"/>
  <c r="X542" i="1" s="1"/>
  <c r="W574" i="1"/>
  <c r="W542" i="1" s="1"/>
  <c r="V574" i="1"/>
  <c r="V542" i="1" s="1"/>
  <c r="U574" i="1"/>
  <c r="U542" i="1" s="1"/>
  <c r="T574" i="1"/>
  <c r="T542" i="1" s="1"/>
  <c r="S574" i="1"/>
  <c r="S542" i="1" s="1"/>
  <c r="R574" i="1"/>
  <c r="R542" i="1" s="1"/>
  <c r="Q574" i="1"/>
  <c r="Q542" i="1" s="1"/>
  <c r="P574" i="1"/>
  <c r="P542" i="1" s="1"/>
  <c r="O574" i="1"/>
  <c r="O542" i="1" s="1"/>
  <c r="N574" i="1"/>
  <c r="N542" i="1" s="1"/>
  <c r="N364" i="1" s="1"/>
  <c r="M574" i="1"/>
  <c r="M542" i="1" s="1"/>
  <c r="L574" i="1"/>
  <c r="L542" i="1" s="1"/>
  <c r="K574" i="1"/>
  <c r="K542" i="1" s="1"/>
  <c r="J574" i="1"/>
  <c r="J542" i="1" s="1"/>
  <c r="I574" i="1"/>
  <c r="I542" i="1" s="1"/>
  <c r="H574" i="1"/>
  <c r="H542" i="1" s="1"/>
  <c r="G574" i="1"/>
  <c r="G542" i="1" s="1"/>
  <c r="F574" i="1"/>
  <c r="F542" i="1" s="1"/>
  <c r="E574" i="1"/>
  <c r="E542" i="1" s="1"/>
  <c r="D574" i="1"/>
  <c r="Z573" i="1"/>
  <c r="Y573" i="1"/>
  <c r="X573" i="1"/>
  <c r="W573" i="1"/>
  <c r="V573" i="1"/>
  <c r="U573" i="1"/>
  <c r="T573" i="1"/>
  <c r="S573" i="1"/>
  <c r="R573" i="1"/>
  <c r="Q573" i="1"/>
  <c r="P573" i="1"/>
  <c r="O573" i="1"/>
  <c r="N573" i="1"/>
  <c r="M573" i="1"/>
  <c r="L573" i="1"/>
  <c r="K573" i="1"/>
  <c r="J573" i="1"/>
  <c r="I573" i="1"/>
  <c r="H573" i="1"/>
  <c r="G573" i="1"/>
  <c r="F573" i="1"/>
  <c r="E573" i="1"/>
  <c r="D573" i="1"/>
  <c r="Z571" i="1"/>
  <c r="Z538" i="1" s="1"/>
  <c r="Y571" i="1"/>
  <c r="X571" i="1"/>
  <c r="X538" i="1" s="1"/>
  <c r="W571" i="1"/>
  <c r="V571" i="1"/>
  <c r="V538" i="1" s="1"/>
  <c r="U571" i="1"/>
  <c r="U538" i="1" s="1"/>
  <c r="T571" i="1"/>
  <c r="T538" i="1" s="1"/>
  <c r="S571" i="1"/>
  <c r="S538" i="1" s="1"/>
  <c r="R571" i="1"/>
  <c r="R538" i="1" s="1"/>
  <c r="Q571" i="1"/>
  <c r="Q538" i="1" s="1"/>
  <c r="P571" i="1"/>
  <c r="P538" i="1" s="1"/>
  <c r="O571" i="1"/>
  <c r="N571" i="1"/>
  <c r="N538" i="1" s="1"/>
  <c r="M571" i="1"/>
  <c r="M538" i="1" s="1"/>
  <c r="L571" i="1"/>
  <c r="L538" i="1" s="1"/>
  <c r="K571" i="1"/>
  <c r="K538" i="1" s="1"/>
  <c r="J571" i="1"/>
  <c r="J538" i="1" s="1"/>
  <c r="I571" i="1"/>
  <c r="I538" i="1" s="1"/>
  <c r="H571" i="1"/>
  <c r="H538" i="1" s="1"/>
  <c r="G571" i="1"/>
  <c r="G538" i="1" s="1"/>
  <c r="F571" i="1"/>
  <c r="F538" i="1" s="1"/>
  <c r="E571" i="1"/>
  <c r="E538" i="1" s="1"/>
  <c r="D571" i="1"/>
  <c r="D538" i="1" s="1"/>
  <c r="Z567" i="1"/>
  <c r="Z566" i="1" s="1"/>
  <c r="Y567" i="1"/>
  <c r="X567" i="1"/>
  <c r="X566" i="1" s="1"/>
  <c r="W567" i="1"/>
  <c r="V567" i="1"/>
  <c r="V566" i="1" s="1"/>
  <c r="U567" i="1"/>
  <c r="U566" i="1" s="1"/>
  <c r="T567" i="1"/>
  <c r="T566" i="1" s="1"/>
  <c r="S567" i="1"/>
  <c r="S566" i="1" s="1"/>
  <c r="R567" i="1"/>
  <c r="Q567" i="1"/>
  <c r="Q566" i="1" s="1"/>
  <c r="P567" i="1"/>
  <c r="P566" i="1" s="1"/>
  <c r="O567" i="1"/>
  <c r="O566" i="1" s="1"/>
  <c r="N567" i="1"/>
  <c r="N566" i="1" s="1"/>
  <c r="M567" i="1"/>
  <c r="M566" i="1" s="1"/>
  <c r="L567" i="1"/>
  <c r="L566" i="1" s="1"/>
  <c r="K567" i="1"/>
  <c r="K566" i="1" s="1"/>
  <c r="J567" i="1"/>
  <c r="J566" i="1" s="1"/>
  <c r="I567" i="1"/>
  <c r="I566" i="1" s="1"/>
  <c r="H567" i="1"/>
  <c r="H566" i="1" s="1"/>
  <c r="G567" i="1"/>
  <c r="G566" i="1" s="1"/>
  <c r="F567" i="1"/>
  <c r="E567" i="1"/>
  <c r="E566" i="1" s="1"/>
  <c r="D567" i="1"/>
  <c r="D566" i="1" s="1"/>
  <c r="Z563" i="1"/>
  <c r="Z562" i="1" s="1"/>
  <c r="Y563" i="1"/>
  <c r="Y562" i="1" s="1"/>
  <c r="X563" i="1"/>
  <c r="X562" i="1" s="1"/>
  <c r="W563" i="1"/>
  <c r="W562" i="1" s="1"/>
  <c r="V563" i="1"/>
  <c r="V562" i="1" s="1"/>
  <c r="U563" i="1"/>
  <c r="U562" i="1" s="1"/>
  <c r="T563" i="1"/>
  <c r="T562" i="1" s="1"/>
  <c r="S563" i="1"/>
  <c r="S562" i="1" s="1"/>
  <c r="R563" i="1"/>
  <c r="R562" i="1" s="1"/>
  <c r="Q563" i="1"/>
  <c r="Q562" i="1" s="1"/>
  <c r="P563" i="1"/>
  <c r="P562" i="1" s="1"/>
  <c r="O563" i="1"/>
  <c r="O562" i="1" s="1"/>
  <c r="N563" i="1"/>
  <c r="N562" i="1" s="1"/>
  <c r="M563" i="1"/>
  <c r="M562" i="1" s="1"/>
  <c r="L563" i="1"/>
  <c r="L562" i="1" s="1"/>
  <c r="K563" i="1"/>
  <c r="K562" i="1" s="1"/>
  <c r="J563" i="1"/>
  <c r="J562" i="1" s="1"/>
  <c r="I563" i="1"/>
  <c r="H563" i="1"/>
  <c r="H562" i="1" s="1"/>
  <c r="G563" i="1"/>
  <c r="G562" i="1" s="1"/>
  <c r="F563" i="1"/>
  <c r="F562" i="1" s="1"/>
  <c r="E563" i="1"/>
  <c r="E562" i="1" s="1"/>
  <c r="D563" i="1"/>
  <c r="Z559" i="1"/>
  <c r="Z558" i="1" s="1"/>
  <c r="Y559" i="1"/>
  <c r="X559" i="1"/>
  <c r="X558" i="1" s="1"/>
  <c r="W559" i="1"/>
  <c r="V559" i="1"/>
  <c r="V558" i="1" s="1"/>
  <c r="U559" i="1"/>
  <c r="U558" i="1" s="1"/>
  <c r="T559" i="1"/>
  <c r="T558" i="1" s="1"/>
  <c r="S559" i="1"/>
  <c r="S558" i="1" s="1"/>
  <c r="R559" i="1"/>
  <c r="Q559" i="1"/>
  <c r="Q558" i="1" s="1"/>
  <c r="P559" i="1"/>
  <c r="P558" i="1" s="1"/>
  <c r="O559" i="1"/>
  <c r="O558" i="1" s="1"/>
  <c r="N559" i="1"/>
  <c r="N558" i="1" s="1"/>
  <c r="M559" i="1"/>
  <c r="M558" i="1" s="1"/>
  <c r="L559" i="1"/>
  <c r="L558" i="1" s="1"/>
  <c r="K559" i="1"/>
  <c r="K558" i="1" s="1"/>
  <c r="J559" i="1"/>
  <c r="J558" i="1" s="1"/>
  <c r="I559" i="1"/>
  <c r="I558" i="1" s="1"/>
  <c r="H559" i="1"/>
  <c r="H558" i="1" s="1"/>
  <c r="G559" i="1"/>
  <c r="G558" i="1" s="1"/>
  <c r="F559" i="1"/>
  <c r="F558" i="1" s="1"/>
  <c r="E559" i="1"/>
  <c r="E558" i="1" s="1"/>
  <c r="D559" i="1"/>
  <c r="D558" i="1" s="1"/>
  <c r="Z556" i="1"/>
  <c r="Z555" i="1" s="1"/>
  <c r="Y556" i="1"/>
  <c r="Y555" i="1" s="1"/>
  <c r="X556" i="1"/>
  <c r="X555" i="1" s="1"/>
  <c r="W556" i="1"/>
  <c r="V556" i="1"/>
  <c r="V555" i="1" s="1"/>
  <c r="U556" i="1"/>
  <c r="U555" i="1" s="1"/>
  <c r="T556" i="1"/>
  <c r="T555" i="1" s="1"/>
  <c r="S556" i="1"/>
  <c r="S555" i="1" s="1"/>
  <c r="R556" i="1"/>
  <c r="R555" i="1" s="1"/>
  <c r="Q556" i="1"/>
  <c r="Q555" i="1" s="1"/>
  <c r="P556" i="1"/>
  <c r="P555" i="1" s="1"/>
  <c r="O556" i="1"/>
  <c r="O555" i="1" s="1"/>
  <c r="N556" i="1"/>
  <c r="N555" i="1" s="1"/>
  <c r="M556" i="1"/>
  <c r="M555" i="1" s="1"/>
  <c r="L556" i="1"/>
  <c r="L555" i="1" s="1"/>
  <c r="K556" i="1"/>
  <c r="K555" i="1" s="1"/>
  <c r="J556" i="1"/>
  <c r="J555" i="1" s="1"/>
  <c r="I556" i="1"/>
  <c r="H556" i="1"/>
  <c r="H555" i="1" s="1"/>
  <c r="G556" i="1"/>
  <c r="G555" i="1" s="1"/>
  <c r="F556" i="1"/>
  <c r="F555" i="1" s="1"/>
  <c r="E556" i="1"/>
  <c r="E555" i="1" s="1"/>
  <c r="D556" i="1"/>
  <c r="Z552" i="1"/>
  <c r="Z551" i="1" s="1"/>
  <c r="Y552" i="1"/>
  <c r="X552" i="1"/>
  <c r="X551" i="1" s="1"/>
  <c r="W552" i="1"/>
  <c r="V552" i="1"/>
  <c r="V551" i="1" s="1"/>
  <c r="U552" i="1"/>
  <c r="U551" i="1" s="1"/>
  <c r="T552" i="1"/>
  <c r="T551" i="1" s="1"/>
  <c r="S552" i="1"/>
  <c r="S551" i="1" s="1"/>
  <c r="R552" i="1"/>
  <c r="Q552" i="1"/>
  <c r="Q551" i="1" s="1"/>
  <c r="P552" i="1"/>
  <c r="P551" i="1" s="1"/>
  <c r="O552" i="1"/>
  <c r="O551" i="1" s="1"/>
  <c r="N552" i="1"/>
  <c r="N551" i="1" s="1"/>
  <c r="M552" i="1"/>
  <c r="M551" i="1" s="1"/>
  <c r="L552" i="1"/>
  <c r="L551" i="1" s="1"/>
  <c r="K552" i="1"/>
  <c r="K551" i="1" s="1"/>
  <c r="J552" i="1"/>
  <c r="J551" i="1" s="1"/>
  <c r="I552" i="1"/>
  <c r="I551" i="1" s="1"/>
  <c r="H552" i="1"/>
  <c r="H551" i="1" s="1"/>
  <c r="G552" i="1"/>
  <c r="G551" i="1" s="1"/>
  <c r="F552" i="1"/>
  <c r="F551" i="1" s="1"/>
  <c r="E552" i="1"/>
  <c r="E551" i="1" s="1"/>
  <c r="D552" i="1"/>
  <c r="Z549" i="1"/>
  <c r="Z548" i="1" s="1"/>
  <c r="Y549" i="1"/>
  <c r="X549" i="1"/>
  <c r="X548" i="1" s="1"/>
  <c r="W549" i="1"/>
  <c r="V549" i="1"/>
  <c r="V548" i="1" s="1"/>
  <c r="U549" i="1"/>
  <c r="U548" i="1" s="1"/>
  <c r="T549" i="1"/>
  <c r="T548" i="1" s="1"/>
  <c r="S549" i="1"/>
  <c r="S548" i="1" s="1"/>
  <c r="R549" i="1"/>
  <c r="Q549" i="1"/>
  <c r="Q548" i="1" s="1"/>
  <c r="P549" i="1"/>
  <c r="P548" i="1" s="1"/>
  <c r="O549" i="1"/>
  <c r="O548" i="1" s="1"/>
  <c r="N549" i="1"/>
  <c r="N548" i="1" s="1"/>
  <c r="M549" i="1"/>
  <c r="M548" i="1" s="1"/>
  <c r="L549" i="1"/>
  <c r="L548" i="1" s="1"/>
  <c r="K549" i="1"/>
  <c r="K548" i="1" s="1"/>
  <c r="J549" i="1"/>
  <c r="J548" i="1" s="1"/>
  <c r="I549" i="1"/>
  <c r="H549" i="1"/>
  <c r="H548" i="1" s="1"/>
  <c r="G549" i="1"/>
  <c r="G548" i="1" s="1"/>
  <c r="F549" i="1"/>
  <c r="F548" i="1" s="1"/>
  <c r="E549" i="1"/>
  <c r="E548" i="1" s="1"/>
  <c r="D549" i="1"/>
  <c r="Z535" i="1"/>
  <c r="Z523" i="1" s="1"/>
  <c r="Y535" i="1"/>
  <c r="Y523" i="1" s="1"/>
  <c r="X535" i="1"/>
  <c r="W535" i="1"/>
  <c r="W534" i="1" s="1"/>
  <c r="W532" i="1" s="1"/>
  <c r="W530" i="1" s="1"/>
  <c r="V535" i="1"/>
  <c r="U535" i="1"/>
  <c r="T535" i="1"/>
  <c r="S535" i="1"/>
  <c r="S523" i="1" s="1"/>
  <c r="R535" i="1"/>
  <c r="R534" i="1" s="1"/>
  <c r="Q535" i="1"/>
  <c r="P535" i="1"/>
  <c r="P534" i="1" s="1"/>
  <c r="O535" i="1"/>
  <c r="N535" i="1"/>
  <c r="M535" i="1"/>
  <c r="L535" i="1"/>
  <c r="L523" i="1" s="1"/>
  <c r="K535" i="1"/>
  <c r="J535" i="1"/>
  <c r="J523" i="1" s="1"/>
  <c r="I535" i="1"/>
  <c r="I523" i="1" s="1"/>
  <c r="H535" i="1"/>
  <c r="H534" i="1" s="1"/>
  <c r="G535" i="1"/>
  <c r="F535" i="1"/>
  <c r="E535" i="1"/>
  <c r="D535" i="1"/>
  <c r="Z527" i="1"/>
  <c r="Z525" i="1" s="1"/>
  <c r="Y527" i="1"/>
  <c r="Y525" i="1" s="1"/>
  <c r="X527" i="1"/>
  <c r="X525" i="1" s="1"/>
  <c r="W527" i="1"/>
  <c r="W525" i="1" s="1"/>
  <c r="V527" i="1"/>
  <c r="V525" i="1" s="1"/>
  <c r="U527" i="1"/>
  <c r="U525" i="1" s="1"/>
  <c r="T527" i="1"/>
  <c r="T525" i="1" s="1"/>
  <c r="S527" i="1"/>
  <c r="S525" i="1" s="1"/>
  <c r="R527" i="1"/>
  <c r="Q527" i="1"/>
  <c r="Q525" i="1" s="1"/>
  <c r="P527" i="1"/>
  <c r="P525" i="1" s="1"/>
  <c r="O527" i="1"/>
  <c r="O525" i="1" s="1"/>
  <c r="N527" i="1"/>
  <c r="N525" i="1" s="1"/>
  <c r="M527" i="1"/>
  <c r="L527" i="1"/>
  <c r="L525" i="1" s="1"/>
  <c r="K527" i="1"/>
  <c r="K525" i="1" s="1"/>
  <c r="J527" i="1"/>
  <c r="J525" i="1" s="1"/>
  <c r="I527" i="1"/>
  <c r="I525" i="1" s="1"/>
  <c r="H527" i="1"/>
  <c r="H525" i="1" s="1"/>
  <c r="G527" i="1"/>
  <c r="G525" i="1" s="1"/>
  <c r="F527" i="1"/>
  <c r="E527" i="1"/>
  <c r="D527" i="1"/>
  <c r="Z524" i="1"/>
  <c r="Y524" i="1"/>
  <c r="X524" i="1"/>
  <c r="W524" i="1"/>
  <c r="V524" i="1"/>
  <c r="U524" i="1"/>
  <c r="T524" i="1"/>
  <c r="S524" i="1"/>
  <c r="R524" i="1"/>
  <c r="Q524" i="1"/>
  <c r="P524" i="1"/>
  <c r="O524" i="1"/>
  <c r="N524" i="1"/>
  <c r="M524" i="1"/>
  <c r="L524" i="1"/>
  <c r="K524" i="1"/>
  <c r="J524" i="1"/>
  <c r="I524" i="1"/>
  <c r="H524" i="1"/>
  <c r="G524" i="1"/>
  <c r="F524" i="1"/>
  <c r="E524" i="1"/>
  <c r="D524" i="1"/>
  <c r="Z521" i="1"/>
  <c r="Y521" i="1"/>
  <c r="X521" i="1"/>
  <c r="W521" i="1"/>
  <c r="V521" i="1"/>
  <c r="U521" i="1"/>
  <c r="T521" i="1"/>
  <c r="S521" i="1"/>
  <c r="R521" i="1"/>
  <c r="Q521" i="1"/>
  <c r="P521" i="1"/>
  <c r="O521" i="1"/>
  <c r="N521" i="1"/>
  <c r="M521" i="1"/>
  <c r="L521" i="1"/>
  <c r="K521" i="1"/>
  <c r="J521" i="1"/>
  <c r="I521" i="1"/>
  <c r="H521" i="1"/>
  <c r="G521" i="1"/>
  <c r="F521" i="1"/>
  <c r="E521" i="1"/>
  <c r="D521" i="1"/>
  <c r="Z520" i="1"/>
  <c r="Y520" i="1"/>
  <c r="X520" i="1"/>
  <c r="W520" i="1"/>
  <c r="V520" i="1"/>
  <c r="U520" i="1"/>
  <c r="T520" i="1"/>
  <c r="S520" i="1"/>
  <c r="R520" i="1"/>
  <c r="Q520" i="1"/>
  <c r="P520" i="1"/>
  <c r="O520" i="1"/>
  <c r="N520" i="1"/>
  <c r="M520" i="1"/>
  <c r="L520" i="1"/>
  <c r="K520" i="1"/>
  <c r="J520" i="1"/>
  <c r="I520" i="1"/>
  <c r="H520" i="1"/>
  <c r="G520" i="1"/>
  <c r="F520" i="1"/>
  <c r="E520" i="1"/>
  <c r="D520" i="1"/>
  <c r="Z518" i="1"/>
  <c r="Y518" i="1"/>
  <c r="X518" i="1"/>
  <c r="W518" i="1"/>
  <c r="V518" i="1"/>
  <c r="U518" i="1"/>
  <c r="T518" i="1"/>
  <c r="S518" i="1"/>
  <c r="R518" i="1"/>
  <c r="Q518" i="1"/>
  <c r="P518" i="1"/>
  <c r="O518" i="1"/>
  <c r="N518" i="1"/>
  <c r="M518" i="1"/>
  <c r="L518" i="1"/>
  <c r="K518" i="1"/>
  <c r="J518" i="1"/>
  <c r="I518" i="1"/>
  <c r="H518" i="1"/>
  <c r="G518" i="1"/>
  <c r="F518" i="1"/>
  <c r="E518" i="1"/>
  <c r="D518" i="1"/>
  <c r="Z514" i="1"/>
  <c r="Z513" i="1" s="1"/>
  <c r="Z511" i="1" s="1"/>
  <c r="Z510" i="1" s="1"/>
  <c r="Y514" i="1"/>
  <c r="X514" i="1"/>
  <c r="X513" i="1" s="1"/>
  <c r="X511" i="1" s="1"/>
  <c r="X510" i="1" s="1"/>
  <c r="W514" i="1"/>
  <c r="W513" i="1" s="1"/>
  <c r="W511" i="1" s="1"/>
  <c r="W510" i="1" s="1"/>
  <c r="V514" i="1"/>
  <c r="V513" i="1" s="1"/>
  <c r="V511" i="1" s="1"/>
  <c r="V510" i="1" s="1"/>
  <c r="U514" i="1"/>
  <c r="U513" i="1" s="1"/>
  <c r="U511" i="1" s="1"/>
  <c r="U510" i="1" s="1"/>
  <c r="T514" i="1"/>
  <c r="T513" i="1" s="1"/>
  <c r="T511" i="1" s="1"/>
  <c r="T510" i="1" s="1"/>
  <c r="S514" i="1"/>
  <c r="S513" i="1" s="1"/>
  <c r="S511" i="1" s="1"/>
  <c r="S510" i="1" s="1"/>
  <c r="R514" i="1"/>
  <c r="Q514" i="1"/>
  <c r="Q513" i="1" s="1"/>
  <c r="Q511" i="1" s="1"/>
  <c r="Q510" i="1" s="1"/>
  <c r="P514" i="1"/>
  <c r="P513" i="1" s="1"/>
  <c r="P511" i="1" s="1"/>
  <c r="P510" i="1" s="1"/>
  <c r="O514" i="1"/>
  <c r="O513" i="1" s="1"/>
  <c r="O511" i="1" s="1"/>
  <c r="O510" i="1" s="1"/>
  <c r="N514" i="1"/>
  <c r="N513" i="1" s="1"/>
  <c r="N511" i="1" s="1"/>
  <c r="N510" i="1" s="1"/>
  <c r="M514" i="1"/>
  <c r="M513" i="1" s="1"/>
  <c r="M511" i="1" s="1"/>
  <c r="M510" i="1" s="1"/>
  <c r="L514" i="1"/>
  <c r="L513" i="1" s="1"/>
  <c r="L511" i="1" s="1"/>
  <c r="L510" i="1" s="1"/>
  <c r="K514" i="1"/>
  <c r="K513" i="1" s="1"/>
  <c r="K511" i="1" s="1"/>
  <c r="K510" i="1" s="1"/>
  <c r="J514" i="1"/>
  <c r="J513" i="1" s="1"/>
  <c r="J511" i="1" s="1"/>
  <c r="J510" i="1" s="1"/>
  <c r="I514" i="1"/>
  <c r="I513" i="1" s="1"/>
  <c r="I511" i="1" s="1"/>
  <c r="I510" i="1" s="1"/>
  <c r="H514" i="1"/>
  <c r="H513" i="1" s="1"/>
  <c r="H511" i="1" s="1"/>
  <c r="H510" i="1" s="1"/>
  <c r="G514" i="1"/>
  <c r="G513" i="1" s="1"/>
  <c r="G511" i="1" s="1"/>
  <c r="G510" i="1" s="1"/>
  <c r="F514" i="1"/>
  <c r="F513" i="1" s="1"/>
  <c r="F511" i="1" s="1"/>
  <c r="E514" i="1"/>
  <c r="E513" i="1" s="1"/>
  <c r="E511" i="1" s="1"/>
  <c r="E510" i="1" s="1"/>
  <c r="D514" i="1"/>
  <c r="Z507" i="1"/>
  <c r="Z506" i="1" s="1"/>
  <c r="Y507" i="1"/>
  <c r="X507" i="1"/>
  <c r="X506" i="1" s="1"/>
  <c r="W507" i="1"/>
  <c r="W506" i="1" s="1"/>
  <c r="V507" i="1"/>
  <c r="V506" i="1" s="1"/>
  <c r="U507" i="1"/>
  <c r="U506" i="1" s="1"/>
  <c r="T507" i="1"/>
  <c r="T506" i="1" s="1"/>
  <c r="S507" i="1"/>
  <c r="S506" i="1" s="1"/>
  <c r="R507" i="1"/>
  <c r="R506" i="1" s="1"/>
  <c r="Q507" i="1"/>
  <c r="Q506" i="1" s="1"/>
  <c r="P507" i="1"/>
  <c r="P506" i="1" s="1"/>
  <c r="O507" i="1"/>
  <c r="O506" i="1" s="1"/>
  <c r="N507" i="1"/>
  <c r="N506" i="1" s="1"/>
  <c r="M507" i="1"/>
  <c r="M506" i="1" s="1"/>
  <c r="L507" i="1"/>
  <c r="L506" i="1" s="1"/>
  <c r="K507" i="1"/>
  <c r="K506" i="1" s="1"/>
  <c r="J507" i="1"/>
  <c r="J506" i="1" s="1"/>
  <c r="I507" i="1"/>
  <c r="I506" i="1" s="1"/>
  <c r="H507" i="1"/>
  <c r="H506" i="1" s="1"/>
  <c r="G507" i="1"/>
  <c r="F507" i="1"/>
  <c r="F506" i="1" s="1"/>
  <c r="E507" i="1"/>
  <c r="E506" i="1" s="1"/>
  <c r="D507" i="1"/>
  <c r="Z504" i="1"/>
  <c r="Z503" i="1" s="1"/>
  <c r="Z500" i="1" s="1"/>
  <c r="Z499" i="1" s="1"/>
  <c r="Y504" i="1"/>
  <c r="X504" i="1"/>
  <c r="X503" i="1" s="1"/>
  <c r="X492" i="1" s="1"/>
  <c r="W504" i="1"/>
  <c r="V504" i="1"/>
  <c r="V503" i="1" s="1"/>
  <c r="V500" i="1" s="1"/>
  <c r="V499" i="1" s="1"/>
  <c r="U504" i="1"/>
  <c r="U503" i="1" s="1"/>
  <c r="U500" i="1" s="1"/>
  <c r="U499" i="1" s="1"/>
  <c r="T504" i="1"/>
  <c r="S504" i="1"/>
  <c r="R504" i="1"/>
  <c r="R503" i="1" s="1"/>
  <c r="Q504" i="1"/>
  <c r="Q493" i="1" s="1"/>
  <c r="P504" i="1"/>
  <c r="O504" i="1"/>
  <c r="N504" i="1"/>
  <c r="N503" i="1" s="1"/>
  <c r="N500" i="1" s="1"/>
  <c r="N499" i="1" s="1"/>
  <c r="M504" i="1"/>
  <c r="M493" i="1" s="1"/>
  <c r="L504" i="1"/>
  <c r="K504" i="1"/>
  <c r="K503" i="1" s="1"/>
  <c r="K500" i="1" s="1"/>
  <c r="K499" i="1" s="1"/>
  <c r="J504" i="1"/>
  <c r="J493" i="1" s="1"/>
  <c r="I504" i="1"/>
  <c r="I503" i="1" s="1"/>
  <c r="I500" i="1" s="1"/>
  <c r="I499" i="1" s="1"/>
  <c r="H504" i="1"/>
  <c r="H503" i="1" s="1"/>
  <c r="H500" i="1" s="1"/>
  <c r="H499" i="1" s="1"/>
  <c r="G504" i="1"/>
  <c r="F504" i="1"/>
  <c r="F503" i="1" s="1"/>
  <c r="F492" i="1" s="1"/>
  <c r="E504" i="1"/>
  <c r="D504" i="1"/>
  <c r="Z496" i="1"/>
  <c r="Y496" i="1"/>
  <c r="X496" i="1"/>
  <c r="W496" i="1"/>
  <c r="V496" i="1"/>
  <c r="U496" i="1"/>
  <c r="U495" i="1" s="1"/>
  <c r="T496" i="1"/>
  <c r="T495" i="1" s="1"/>
  <c r="S496" i="1"/>
  <c r="R496" i="1"/>
  <c r="R495" i="1" s="1"/>
  <c r="Q496" i="1"/>
  <c r="Q495" i="1" s="1"/>
  <c r="P496" i="1"/>
  <c r="O496" i="1"/>
  <c r="O495" i="1" s="1"/>
  <c r="N496" i="1"/>
  <c r="N495" i="1" s="1"/>
  <c r="M496" i="1"/>
  <c r="M495" i="1" s="1"/>
  <c r="L496" i="1"/>
  <c r="K496" i="1"/>
  <c r="J496" i="1"/>
  <c r="J495" i="1" s="1"/>
  <c r="I496" i="1"/>
  <c r="H496" i="1"/>
  <c r="G496" i="1"/>
  <c r="G495" i="1" s="1"/>
  <c r="F496" i="1"/>
  <c r="F495" i="1" s="1"/>
  <c r="E496" i="1"/>
  <c r="E495" i="1" s="1"/>
  <c r="D496" i="1"/>
  <c r="D495" i="1" s="1"/>
  <c r="Z494" i="1"/>
  <c r="Y494" i="1"/>
  <c r="X494" i="1"/>
  <c r="W494" i="1"/>
  <c r="V494" i="1"/>
  <c r="U494" i="1"/>
  <c r="T494" i="1"/>
  <c r="S494" i="1"/>
  <c r="R494" i="1"/>
  <c r="Q494" i="1"/>
  <c r="P494" i="1"/>
  <c r="O494" i="1"/>
  <c r="N494" i="1"/>
  <c r="M494" i="1"/>
  <c r="L494" i="1"/>
  <c r="K494" i="1"/>
  <c r="J494" i="1"/>
  <c r="I494" i="1"/>
  <c r="H494" i="1"/>
  <c r="G494" i="1"/>
  <c r="F494" i="1"/>
  <c r="E494" i="1"/>
  <c r="D494" i="1"/>
  <c r="Z491" i="1"/>
  <c r="Y491" i="1"/>
  <c r="X491" i="1"/>
  <c r="W491" i="1"/>
  <c r="V491" i="1"/>
  <c r="U491" i="1"/>
  <c r="T491" i="1"/>
  <c r="S491" i="1"/>
  <c r="R491" i="1"/>
  <c r="Q491" i="1"/>
  <c r="P491" i="1"/>
  <c r="O491" i="1"/>
  <c r="N491" i="1"/>
  <c r="M491" i="1"/>
  <c r="L491" i="1"/>
  <c r="K491" i="1"/>
  <c r="J491" i="1"/>
  <c r="I491" i="1"/>
  <c r="H491" i="1"/>
  <c r="G491" i="1"/>
  <c r="F491" i="1"/>
  <c r="E491" i="1"/>
  <c r="D491" i="1"/>
  <c r="Z490" i="1"/>
  <c r="Y490" i="1"/>
  <c r="X490" i="1"/>
  <c r="W490" i="1"/>
  <c r="V490" i="1"/>
  <c r="U490" i="1"/>
  <c r="T490" i="1"/>
  <c r="S490" i="1"/>
  <c r="R490" i="1"/>
  <c r="Q490" i="1"/>
  <c r="P490" i="1"/>
  <c r="O490" i="1"/>
  <c r="N490" i="1"/>
  <c r="M490" i="1"/>
  <c r="L490" i="1"/>
  <c r="K490" i="1"/>
  <c r="J490" i="1"/>
  <c r="I490" i="1"/>
  <c r="H490" i="1"/>
  <c r="G490" i="1"/>
  <c r="F490" i="1"/>
  <c r="E490" i="1"/>
  <c r="D490" i="1"/>
  <c r="Z484" i="1"/>
  <c r="Z483" i="1" s="1"/>
  <c r="Y484" i="1"/>
  <c r="Y483" i="1" s="1"/>
  <c r="X484" i="1"/>
  <c r="X483" i="1" s="1"/>
  <c r="X478" i="1" s="1"/>
  <c r="X477" i="1" s="1"/>
  <c r="W484" i="1"/>
  <c r="W483" i="1" s="1"/>
  <c r="W478" i="1" s="1"/>
  <c r="W477" i="1" s="1"/>
  <c r="V484" i="1"/>
  <c r="V483" i="1" s="1"/>
  <c r="V478" i="1" s="1"/>
  <c r="V477" i="1" s="1"/>
  <c r="U484" i="1"/>
  <c r="U483" i="1" s="1"/>
  <c r="U478" i="1" s="1"/>
  <c r="U477" i="1" s="1"/>
  <c r="T484" i="1"/>
  <c r="T483" i="1" s="1"/>
  <c r="T478" i="1" s="1"/>
  <c r="T477" i="1" s="1"/>
  <c r="S484" i="1"/>
  <c r="S483" i="1" s="1"/>
  <c r="S478" i="1" s="1"/>
  <c r="S477" i="1" s="1"/>
  <c r="R484" i="1"/>
  <c r="R483" i="1" s="1"/>
  <c r="R478" i="1" s="1"/>
  <c r="Q484" i="1"/>
  <c r="Q483" i="1" s="1"/>
  <c r="Q478" i="1" s="1"/>
  <c r="Q477" i="1" s="1"/>
  <c r="P484" i="1"/>
  <c r="P483" i="1" s="1"/>
  <c r="P478" i="1" s="1"/>
  <c r="P477" i="1" s="1"/>
  <c r="O484" i="1"/>
  <c r="O483" i="1" s="1"/>
  <c r="O478" i="1" s="1"/>
  <c r="O477" i="1" s="1"/>
  <c r="N484" i="1"/>
  <c r="N483" i="1" s="1"/>
  <c r="N478" i="1" s="1"/>
  <c r="N477" i="1" s="1"/>
  <c r="M484" i="1"/>
  <c r="M483" i="1" s="1"/>
  <c r="M478" i="1" s="1"/>
  <c r="M477" i="1" s="1"/>
  <c r="L484" i="1"/>
  <c r="L483" i="1" s="1"/>
  <c r="L478" i="1" s="1"/>
  <c r="L477" i="1" s="1"/>
  <c r="K484" i="1"/>
  <c r="K483" i="1" s="1"/>
  <c r="J484" i="1"/>
  <c r="J483" i="1" s="1"/>
  <c r="J478" i="1" s="1"/>
  <c r="J477" i="1" s="1"/>
  <c r="I484" i="1"/>
  <c r="I483" i="1" s="1"/>
  <c r="I478" i="1" s="1"/>
  <c r="I477" i="1" s="1"/>
  <c r="H484" i="1"/>
  <c r="H483" i="1" s="1"/>
  <c r="G484" i="1"/>
  <c r="G483" i="1" s="1"/>
  <c r="F484" i="1"/>
  <c r="F483" i="1" s="1"/>
  <c r="F478" i="1" s="1"/>
  <c r="E484" i="1"/>
  <c r="E483" i="1" s="1"/>
  <c r="E478" i="1" s="1"/>
  <c r="E477" i="1" s="1"/>
  <c r="D484" i="1"/>
  <c r="Z475" i="1"/>
  <c r="Z474" i="1" s="1"/>
  <c r="Z472" i="1" s="1"/>
  <c r="Z471" i="1" s="1"/>
  <c r="Y475" i="1"/>
  <c r="X475" i="1"/>
  <c r="X474" i="1" s="1"/>
  <c r="W475" i="1"/>
  <c r="V475" i="1"/>
  <c r="V474" i="1" s="1"/>
  <c r="U475" i="1"/>
  <c r="U474" i="1" s="1"/>
  <c r="T475" i="1"/>
  <c r="S475" i="1"/>
  <c r="R475" i="1"/>
  <c r="Q475" i="1"/>
  <c r="P475" i="1"/>
  <c r="O475" i="1"/>
  <c r="N475" i="1"/>
  <c r="M475" i="1"/>
  <c r="L475" i="1"/>
  <c r="L474" i="1" s="1"/>
  <c r="L472" i="1" s="1"/>
  <c r="L471" i="1" s="1"/>
  <c r="K475" i="1"/>
  <c r="K474" i="1" s="1"/>
  <c r="K472" i="1" s="1"/>
  <c r="K471" i="1" s="1"/>
  <c r="J475" i="1"/>
  <c r="I475" i="1"/>
  <c r="I474" i="1" s="1"/>
  <c r="H475" i="1"/>
  <c r="H474" i="1" s="1"/>
  <c r="H472" i="1" s="1"/>
  <c r="H471" i="1" s="1"/>
  <c r="G475" i="1"/>
  <c r="F475" i="1"/>
  <c r="E475" i="1"/>
  <c r="E474" i="1" s="1"/>
  <c r="D475" i="1"/>
  <c r="Z469" i="1"/>
  <c r="Z468" i="1" s="1"/>
  <c r="Y469" i="1"/>
  <c r="Y468" i="1" s="1"/>
  <c r="X469" i="1"/>
  <c r="X468" i="1" s="1"/>
  <c r="W469" i="1"/>
  <c r="W468" i="1" s="1"/>
  <c r="V469" i="1"/>
  <c r="V468" i="1" s="1"/>
  <c r="U469" i="1"/>
  <c r="U468" i="1" s="1"/>
  <c r="T469" i="1"/>
  <c r="T468" i="1" s="1"/>
  <c r="S469" i="1"/>
  <c r="S468" i="1" s="1"/>
  <c r="R469" i="1"/>
  <c r="R468" i="1" s="1"/>
  <c r="Q469" i="1"/>
  <c r="Q468" i="1" s="1"/>
  <c r="P469" i="1"/>
  <c r="P468" i="1" s="1"/>
  <c r="O469" i="1"/>
  <c r="N469" i="1"/>
  <c r="M469" i="1"/>
  <c r="L469" i="1"/>
  <c r="L468" i="1" s="1"/>
  <c r="K469" i="1"/>
  <c r="J469" i="1"/>
  <c r="I469" i="1"/>
  <c r="I468" i="1" s="1"/>
  <c r="H469" i="1"/>
  <c r="H468" i="1" s="1"/>
  <c r="G469" i="1"/>
  <c r="F469" i="1"/>
  <c r="F468" i="1" s="1"/>
  <c r="E469" i="1"/>
  <c r="E468" i="1" s="1"/>
  <c r="D469" i="1"/>
  <c r="K468" i="1"/>
  <c r="Z467" i="1"/>
  <c r="Y467" i="1"/>
  <c r="X467" i="1"/>
  <c r="W467" i="1"/>
  <c r="V467" i="1"/>
  <c r="U467" i="1"/>
  <c r="T467" i="1"/>
  <c r="S467" i="1"/>
  <c r="R467" i="1"/>
  <c r="Q467" i="1"/>
  <c r="P467" i="1"/>
  <c r="O467" i="1"/>
  <c r="N467" i="1"/>
  <c r="M467" i="1"/>
  <c r="L467" i="1"/>
  <c r="K467" i="1"/>
  <c r="J467" i="1"/>
  <c r="I467" i="1"/>
  <c r="H467" i="1"/>
  <c r="G467" i="1"/>
  <c r="F467" i="1"/>
  <c r="E467" i="1"/>
  <c r="D467" i="1"/>
  <c r="Z466" i="1"/>
  <c r="Y466" i="1"/>
  <c r="X466" i="1"/>
  <c r="W466" i="1"/>
  <c r="V466" i="1"/>
  <c r="U466" i="1"/>
  <c r="T466" i="1"/>
  <c r="S466" i="1"/>
  <c r="R466" i="1"/>
  <c r="Q466" i="1"/>
  <c r="P466" i="1"/>
  <c r="O466" i="1"/>
  <c r="N466" i="1"/>
  <c r="M466" i="1"/>
  <c r="L466" i="1"/>
  <c r="K466" i="1"/>
  <c r="J466" i="1"/>
  <c r="I466" i="1"/>
  <c r="H466" i="1"/>
  <c r="G466" i="1"/>
  <c r="F466" i="1"/>
  <c r="E466" i="1"/>
  <c r="D466" i="1"/>
  <c r="Z465" i="1"/>
  <c r="Y465" i="1"/>
  <c r="X465" i="1"/>
  <c r="W465" i="1"/>
  <c r="V465" i="1"/>
  <c r="U465" i="1"/>
  <c r="T465" i="1"/>
  <c r="S465" i="1"/>
  <c r="R465" i="1"/>
  <c r="Q465" i="1"/>
  <c r="P465" i="1"/>
  <c r="O465" i="1"/>
  <c r="N465" i="1"/>
  <c r="M465" i="1"/>
  <c r="L465" i="1"/>
  <c r="K465" i="1"/>
  <c r="J465" i="1"/>
  <c r="I465" i="1"/>
  <c r="H465" i="1"/>
  <c r="G465" i="1"/>
  <c r="F465" i="1"/>
  <c r="E465" i="1"/>
  <c r="D465" i="1"/>
  <c r="Z462" i="1"/>
  <c r="Y462" i="1"/>
  <c r="X462" i="1"/>
  <c r="W462" i="1"/>
  <c r="V462" i="1"/>
  <c r="U462" i="1"/>
  <c r="T462" i="1"/>
  <c r="S462" i="1"/>
  <c r="R462" i="1"/>
  <c r="Q462" i="1"/>
  <c r="P462" i="1"/>
  <c r="O462" i="1"/>
  <c r="N462" i="1"/>
  <c r="M462" i="1"/>
  <c r="L462" i="1"/>
  <c r="K462" i="1"/>
  <c r="J462" i="1"/>
  <c r="I462" i="1"/>
  <c r="H462" i="1"/>
  <c r="G462" i="1"/>
  <c r="F462" i="1"/>
  <c r="E462" i="1"/>
  <c r="D462" i="1"/>
  <c r="Z461" i="1"/>
  <c r="Y461" i="1"/>
  <c r="X461" i="1"/>
  <c r="W461" i="1"/>
  <c r="V461" i="1"/>
  <c r="U461" i="1"/>
  <c r="T461" i="1"/>
  <c r="S461" i="1"/>
  <c r="R461" i="1"/>
  <c r="Q461" i="1"/>
  <c r="P461" i="1"/>
  <c r="O461" i="1"/>
  <c r="N461" i="1"/>
  <c r="M461" i="1"/>
  <c r="L461" i="1"/>
  <c r="K461" i="1"/>
  <c r="J461" i="1"/>
  <c r="I461" i="1"/>
  <c r="H461" i="1"/>
  <c r="G461" i="1"/>
  <c r="F461" i="1"/>
  <c r="E461" i="1"/>
  <c r="D461" i="1"/>
  <c r="Z460" i="1"/>
  <c r="Y460" i="1"/>
  <c r="X460" i="1"/>
  <c r="W460" i="1"/>
  <c r="V460" i="1"/>
  <c r="U460" i="1"/>
  <c r="T460" i="1"/>
  <c r="S460" i="1"/>
  <c r="R460" i="1"/>
  <c r="Q460" i="1"/>
  <c r="P460" i="1"/>
  <c r="O460" i="1"/>
  <c r="N460" i="1"/>
  <c r="M460" i="1"/>
  <c r="L460" i="1"/>
  <c r="K460" i="1"/>
  <c r="J460" i="1"/>
  <c r="I460" i="1"/>
  <c r="H460" i="1"/>
  <c r="G460" i="1"/>
  <c r="F460" i="1"/>
  <c r="E460" i="1"/>
  <c r="D460" i="1"/>
  <c r="Z459" i="1"/>
  <c r="Y459" i="1"/>
  <c r="X459" i="1"/>
  <c r="W459" i="1"/>
  <c r="V459" i="1"/>
  <c r="U459" i="1"/>
  <c r="T459" i="1"/>
  <c r="S459" i="1"/>
  <c r="R459" i="1"/>
  <c r="Q459" i="1"/>
  <c r="P459" i="1"/>
  <c r="O459" i="1"/>
  <c r="N459" i="1"/>
  <c r="M459" i="1"/>
  <c r="L459" i="1"/>
  <c r="K459" i="1"/>
  <c r="J459" i="1"/>
  <c r="I459" i="1"/>
  <c r="H459" i="1"/>
  <c r="G459" i="1"/>
  <c r="F459" i="1"/>
  <c r="E459" i="1"/>
  <c r="D459" i="1"/>
  <c r="Z453" i="1"/>
  <c r="Z452" i="1" s="1"/>
  <c r="Z447" i="1" s="1"/>
  <c r="Y453" i="1"/>
  <c r="X453" i="1"/>
  <c r="W453" i="1"/>
  <c r="W452" i="1" s="1"/>
  <c r="V453" i="1"/>
  <c r="U453" i="1"/>
  <c r="U452" i="1" s="1"/>
  <c r="T453" i="1"/>
  <c r="T452" i="1" s="1"/>
  <c r="T447" i="1" s="1"/>
  <c r="T446" i="1" s="1"/>
  <c r="S453" i="1"/>
  <c r="S452" i="1" s="1"/>
  <c r="S447" i="1" s="1"/>
  <c r="S446" i="1" s="1"/>
  <c r="R453" i="1"/>
  <c r="Q453" i="1"/>
  <c r="Q452" i="1" s="1"/>
  <c r="P453" i="1"/>
  <c r="P452" i="1" s="1"/>
  <c r="P447" i="1" s="1"/>
  <c r="P446" i="1" s="1"/>
  <c r="O453" i="1"/>
  <c r="N453" i="1"/>
  <c r="N452" i="1" s="1"/>
  <c r="N447" i="1" s="1"/>
  <c r="M453" i="1"/>
  <c r="L453" i="1"/>
  <c r="L452" i="1" s="1"/>
  <c r="L447" i="1" s="1"/>
  <c r="L446" i="1" s="1"/>
  <c r="K453" i="1"/>
  <c r="J453" i="1"/>
  <c r="I453" i="1"/>
  <c r="I452" i="1" s="1"/>
  <c r="H453" i="1"/>
  <c r="G453" i="1"/>
  <c r="F453" i="1"/>
  <c r="E453" i="1"/>
  <c r="E452" i="1" s="1"/>
  <c r="E447" i="1" s="1"/>
  <c r="D453" i="1"/>
  <c r="Z444" i="1"/>
  <c r="Z443" i="1" s="1"/>
  <c r="Z441" i="1" s="1"/>
  <c r="Z439" i="1" s="1"/>
  <c r="Y444" i="1"/>
  <c r="Y443" i="1" s="1"/>
  <c r="Y441" i="1" s="1"/>
  <c r="Y439" i="1" s="1"/>
  <c r="X444" i="1"/>
  <c r="X443" i="1" s="1"/>
  <c r="X441" i="1" s="1"/>
  <c r="X439" i="1" s="1"/>
  <c r="W444" i="1"/>
  <c r="W443" i="1" s="1"/>
  <c r="W441" i="1" s="1"/>
  <c r="W439" i="1" s="1"/>
  <c r="V444" i="1"/>
  <c r="V443" i="1" s="1"/>
  <c r="V441" i="1" s="1"/>
  <c r="V439" i="1" s="1"/>
  <c r="U444" i="1"/>
  <c r="U443" i="1" s="1"/>
  <c r="U441" i="1" s="1"/>
  <c r="U439" i="1" s="1"/>
  <c r="T444" i="1"/>
  <c r="S444" i="1"/>
  <c r="R444" i="1"/>
  <c r="R443" i="1" s="1"/>
  <c r="R441" i="1" s="1"/>
  <c r="R439" i="1" s="1"/>
  <c r="Q444" i="1"/>
  <c r="Q443" i="1" s="1"/>
  <c r="Q441" i="1" s="1"/>
  <c r="P444" i="1"/>
  <c r="O444" i="1"/>
  <c r="O443" i="1" s="1"/>
  <c r="O441" i="1" s="1"/>
  <c r="O439" i="1" s="1"/>
  <c r="N444" i="1"/>
  <c r="N443" i="1" s="1"/>
  <c r="M444" i="1"/>
  <c r="M443" i="1" s="1"/>
  <c r="M441" i="1" s="1"/>
  <c r="M439" i="1" s="1"/>
  <c r="L444" i="1"/>
  <c r="L443" i="1" s="1"/>
  <c r="K444" i="1"/>
  <c r="K443" i="1" s="1"/>
  <c r="K441" i="1" s="1"/>
  <c r="K439" i="1" s="1"/>
  <c r="J444" i="1"/>
  <c r="J443" i="1" s="1"/>
  <c r="I444" i="1"/>
  <c r="I443" i="1" s="1"/>
  <c r="H444" i="1"/>
  <c r="H443" i="1" s="1"/>
  <c r="H441" i="1" s="1"/>
  <c r="H439" i="1" s="1"/>
  <c r="G444" i="1"/>
  <c r="G443" i="1" s="1"/>
  <c r="F444" i="1"/>
  <c r="F443" i="1" s="1"/>
  <c r="E444" i="1"/>
  <c r="D444" i="1"/>
  <c r="Z437" i="1"/>
  <c r="Z436" i="1" s="1"/>
  <c r="Y437" i="1"/>
  <c r="Y436" i="1" s="1"/>
  <c r="X437" i="1"/>
  <c r="W437" i="1"/>
  <c r="W436" i="1" s="1"/>
  <c r="V437" i="1"/>
  <c r="V436" i="1" s="1"/>
  <c r="U437" i="1"/>
  <c r="U436" i="1" s="1"/>
  <c r="T437" i="1"/>
  <c r="T436" i="1" s="1"/>
  <c r="S437" i="1"/>
  <c r="S436" i="1" s="1"/>
  <c r="R437" i="1"/>
  <c r="R436" i="1" s="1"/>
  <c r="Q437" i="1"/>
  <c r="Q436" i="1" s="1"/>
  <c r="P437" i="1"/>
  <c r="P436" i="1" s="1"/>
  <c r="O437" i="1"/>
  <c r="O436" i="1" s="1"/>
  <c r="N437" i="1"/>
  <c r="N436" i="1" s="1"/>
  <c r="M437" i="1"/>
  <c r="M436" i="1" s="1"/>
  <c r="L437" i="1"/>
  <c r="L436" i="1" s="1"/>
  <c r="K437" i="1"/>
  <c r="K436" i="1" s="1"/>
  <c r="J437" i="1"/>
  <c r="J436" i="1" s="1"/>
  <c r="I437" i="1"/>
  <c r="I436" i="1" s="1"/>
  <c r="H437" i="1"/>
  <c r="G437" i="1"/>
  <c r="G436" i="1" s="1"/>
  <c r="F437" i="1"/>
  <c r="E437" i="1"/>
  <c r="E436" i="1" s="1"/>
  <c r="D437" i="1"/>
  <c r="Z435" i="1"/>
  <c r="Y435" i="1"/>
  <c r="X435" i="1"/>
  <c r="W435" i="1"/>
  <c r="V435" i="1"/>
  <c r="U435" i="1"/>
  <c r="T435" i="1"/>
  <c r="S435" i="1"/>
  <c r="R435" i="1"/>
  <c r="Q435" i="1"/>
  <c r="P435" i="1"/>
  <c r="O435" i="1"/>
  <c r="N435" i="1"/>
  <c r="M435" i="1"/>
  <c r="L435" i="1"/>
  <c r="K435" i="1"/>
  <c r="J435" i="1"/>
  <c r="I435" i="1"/>
  <c r="H435" i="1"/>
  <c r="G435" i="1"/>
  <c r="F435" i="1"/>
  <c r="E435" i="1"/>
  <c r="D435" i="1"/>
  <c r="Z434" i="1"/>
  <c r="Y434" i="1"/>
  <c r="X434" i="1"/>
  <c r="W434" i="1"/>
  <c r="V434" i="1"/>
  <c r="U434" i="1"/>
  <c r="T434" i="1"/>
  <c r="S434" i="1"/>
  <c r="R434" i="1"/>
  <c r="Q434" i="1"/>
  <c r="P434" i="1"/>
  <c r="O434" i="1"/>
  <c r="N434" i="1"/>
  <c r="M434" i="1"/>
  <c r="L434" i="1"/>
  <c r="K434" i="1"/>
  <c r="J434" i="1"/>
  <c r="I434" i="1"/>
  <c r="H434" i="1"/>
  <c r="G434" i="1"/>
  <c r="F434" i="1"/>
  <c r="E434" i="1"/>
  <c r="D434" i="1"/>
  <c r="Z433" i="1"/>
  <c r="Y433" i="1"/>
  <c r="X433" i="1"/>
  <c r="W433" i="1"/>
  <c r="V433" i="1"/>
  <c r="U433" i="1"/>
  <c r="T433" i="1"/>
  <c r="S433" i="1"/>
  <c r="R433" i="1"/>
  <c r="Q433" i="1"/>
  <c r="P433" i="1"/>
  <c r="O433" i="1"/>
  <c r="N433" i="1"/>
  <c r="M433" i="1"/>
  <c r="L433" i="1"/>
  <c r="K433" i="1"/>
  <c r="J433" i="1"/>
  <c r="I433" i="1"/>
  <c r="H433" i="1"/>
  <c r="G433" i="1"/>
  <c r="F433" i="1"/>
  <c r="E433" i="1"/>
  <c r="D433" i="1"/>
  <c r="Z430" i="1"/>
  <c r="Y430" i="1"/>
  <c r="X430" i="1"/>
  <c r="W430" i="1"/>
  <c r="V430" i="1"/>
  <c r="U430" i="1"/>
  <c r="T430" i="1"/>
  <c r="S430" i="1"/>
  <c r="R430" i="1"/>
  <c r="Q430" i="1"/>
  <c r="P430" i="1"/>
  <c r="O430" i="1"/>
  <c r="N430" i="1"/>
  <c r="M430" i="1"/>
  <c r="L430" i="1"/>
  <c r="K430" i="1"/>
  <c r="J430" i="1"/>
  <c r="I430" i="1"/>
  <c r="H430" i="1"/>
  <c r="G430" i="1"/>
  <c r="F430" i="1"/>
  <c r="E430" i="1"/>
  <c r="D430" i="1"/>
  <c r="Z429" i="1"/>
  <c r="Y429" i="1"/>
  <c r="X429" i="1"/>
  <c r="W429" i="1"/>
  <c r="V429" i="1"/>
  <c r="U429" i="1"/>
  <c r="T429" i="1"/>
  <c r="S429" i="1"/>
  <c r="R429" i="1"/>
  <c r="Q429" i="1"/>
  <c r="P429" i="1"/>
  <c r="O429" i="1"/>
  <c r="N429" i="1"/>
  <c r="M429" i="1"/>
  <c r="L429" i="1"/>
  <c r="K429" i="1"/>
  <c r="J429" i="1"/>
  <c r="I429" i="1"/>
  <c r="H429" i="1"/>
  <c r="G429" i="1"/>
  <c r="F429" i="1"/>
  <c r="E429" i="1"/>
  <c r="D429" i="1"/>
  <c r="Z428" i="1"/>
  <c r="Y428" i="1"/>
  <c r="X428" i="1"/>
  <c r="W428" i="1"/>
  <c r="V428" i="1"/>
  <c r="U428" i="1"/>
  <c r="T428" i="1"/>
  <c r="S428" i="1"/>
  <c r="R428" i="1"/>
  <c r="Q428" i="1"/>
  <c r="P428" i="1"/>
  <c r="O428" i="1"/>
  <c r="N428" i="1"/>
  <c r="M428" i="1"/>
  <c r="L428" i="1"/>
  <c r="K428" i="1"/>
  <c r="J428" i="1"/>
  <c r="I428" i="1"/>
  <c r="H428" i="1"/>
  <c r="G428" i="1"/>
  <c r="F428" i="1"/>
  <c r="E428" i="1"/>
  <c r="D428" i="1"/>
  <c r="Z427" i="1"/>
  <c r="Y427" i="1"/>
  <c r="X427" i="1"/>
  <c r="W427" i="1"/>
  <c r="V427" i="1"/>
  <c r="U427" i="1"/>
  <c r="T427" i="1"/>
  <c r="S427" i="1"/>
  <c r="R427" i="1"/>
  <c r="Q427" i="1"/>
  <c r="P427" i="1"/>
  <c r="O427" i="1"/>
  <c r="N427" i="1"/>
  <c r="M427" i="1"/>
  <c r="L427" i="1"/>
  <c r="K427" i="1"/>
  <c r="J427" i="1"/>
  <c r="I427" i="1"/>
  <c r="H427" i="1"/>
  <c r="G427" i="1"/>
  <c r="F427" i="1"/>
  <c r="E427" i="1"/>
  <c r="D427" i="1"/>
  <c r="Z425" i="1"/>
  <c r="Y425" i="1"/>
  <c r="X425" i="1"/>
  <c r="W425" i="1"/>
  <c r="V425" i="1"/>
  <c r="U425" i="1"/>
  <c r="T425" i="1"/>
  <c r="S425" i="1"/>
  <c r="R425" i="1"/>
  <c r="Q425" i="1"/>
  <c r="P425" i="1"/>
  <c r="O425" i="1"/>
  <c r="N425" i="1"/>
  <c r="M425" i="1"/>
  <c r="L425" i="1"/>
  <c r="K425" i="1"/>
  <c r="J425" i="1"/>
  <c r="I425" i="1"/>
  <c r="H425" i="1"/>
  <c r="G425" i="1"/>
  <c r="F425" i="1"/>
  <c r="E425" i="1"/>
  <c r="D425" i="1"/>
  <c r="Z422" i="1"/>
  <c r="Z420" i="1" s="1"/>
  <c r="Y422" i="1"/>
  <c r="Y420" i="1" s="1"/>
  <c r="X422" i="1"/>
  <c r="X420" i="1" s="1"/>
  <c r="W422" i="1"/>
  <c r="W420" i="1" s="1"/>
  <c r="V422" i="1"/>
  <c r="V420" i="1" s="1"/>
  <c r="U422" i="1"/>
  <c r="U420" i="1" s="1"/>
  <c r="T422" i="1"/>
  <c r="T420" i="1" s="1"/>
  <c r="S422" i="1"/>
  <c r="S420" i="1" s="1"/>
  <c r="R422" i="1"/>
  <c r="R420" i="1" s="1"/>
  <c r="Q422" i="1"/>
  <c r="Q420" i="1" s="1"/>
  <c r="P422" i="1"/>
  <c r="O422" i="1"/>
  <c r="O420" i="1" s="1"/>
  <c r="N422" i="1"/>
  <c r="N420" i="1" s="1"/>
  <c r="M422" i="1"/>
  <c r="M420" i="1" s="1"/>
  <c r="L422" i="1"/>
  <c r="L420" i="1" s="1"/>
  <c r="K422" i="1"/>
  <c r="K420" i="1" s="1"/>
  <c r="J422" i="1"/>
  <c r="J420" i="1" s="1"/>
  <c r="I422" i="1"/>
  <c r="I420" i="1" s="1"/>
  <c r="H422" i="1"/>
  <c r="H420" i="1" s="1"/>
  <c r="G422" i="1"/>
  <c r="G420" i="1" s="1"/>
  <c r="F422" i="1"/>
  <c r="E422" i="1"/>
  <c r="E420" i="1" s="1"/>
  <c r="D422" i="1"/>
  <c r="Z418" i="1"/>
  <c r="Z417" i="1" s="1"/>
  <c r="Z415" i="1" s="1"/>
  <c r="Z413" i="1" s="1"/>
  <c r="Y418" i="1"/>
  <c r="Y417" i="1" s="1"/>
  <c r="Y415" i="1" s="1"/>
  <c r="Y413" i="1" s="1"/>
  <c r="X418" i="1"/>
  <c r="X417" i="1" s="1"/>
  <c r="X415" i="1" s="1"/>
  <c r="X413" i="1" s="1"/>
  <c r="W418" i="1"/>
  <c r="W417" i="1" s="1"/>
  <c r="W415" i="1" s="1"/>
  <c r="W413" i="1" s="1"/>
  <c r="V418" i="1"/>
  <c r="V417" i="1" s="1"/>
  <c r="V415" i="1" s="1"/>
  <c r="V413" i="1" s="1"/>
  <c r="U418" i="1"/>
  <c r="U417" i="1" s="1"/>
  <c r="U415" i="1" s="1"/>
  <c r="U413" i="1" s="1"/>
  <c r="T418" i="1"/>
  <c r="T417" i="1" s="1"/>
  <c r="T415" i="1" s="1"/>
  <c r="T413" i="1" s="1"/>
  <c r="S418" i="1"/>
  <c r="S417" i="1" s="1"/>
  <c r="S415" i="1" s="1"/>
  <c r="S413" i="1" s="1"/>
  <c r="R418" i="1"/>
  <c r="R417" i="1" s="1"/>
  <c r="R415" i="1" s="1"/>
  <c r="R413" i="1" s="1"/>
  <c r="Q418" i="1"/>
  <c r="P418" i="1"/>
  <c r="O418" i="1"/>
  <c r="O417" i="1" s="1"/>
  <c r="O415" i="1" s="1"/>
  <c r="O413" i="1" s="1"/>
  <c r="N418" i="1"/>
  <c r="N417" i="1" s="1"/>
  <c r="N415" i="1" s="1"/>
  <c r="N413" i="1" s="1"/>
  <c r="M418" i="1"/>
  <c r="M417" i="1" s="1"/>
  <c r="M415" i="1" s="1"/>
  <c r="M413" i="1" s="1"/>
  <c r="L418" i="1"/>
  <c r="L417" i="1" s="1"/>
  <c r="L415" i="1" s="1"/>
  <c r="L413" i="1" s="1"/>
  <c r="K418" i="1"/>
  <c r="K417" i="1" s="1"/>
  <c r="K415" i="1" s="1"/>
  <c r="K413" i="1" s="1"/>
  <c r="J418" i="1"/>
  <c r="J417" i="1" s="1"/>
  <c r="J415" i="1" s="1"/>
  <c r="J413" i="1" s="1"/>
  <c r="I418" i="1"/>
  <c r="I417" i="1" s="1"/>
  <c r="I415" i="1" s="1"/>
  <c r="I413" i="1" s="1"/>
  <c r="H418" i="1"/>
  <c r="H417" i="1" s="1"/>
  <c r="H415" i="1" s="1"/>
  <c r="H413" i="1" s="1"/>
  <c r="G418" i="1"/>
  <c r="G417" i="1" s="1"/>
  <c r="G415" i="1" s="1"/>
  <c r="G413" i="1" s="1"/>
  <c r="F418" i="1"/>
  <c r="F417" i="1" s="1"/>
  <c r="F415" i="1" s="1"/>
  <c r="E418" i="1"/>
  <c r="E417" i="1" s="1"/>
  <c r="E415" i="1" s="1"/>
  <c r="E413" i="1" s="1"/>
  <c r="D418" i="1"/>
  <c r="D417" i="1" s="1"/>
  <c r="Z411" i="1"/>
  <c r="Z410" i="1" s="1"/>
  <c r="Z408" i="1" s="1"/>
  <c r="Z407" i="1" s="1"/>
  <c r="Y411" i="1"/>
  <c r="Y410" i="1" s="1"/>
  <c r="Y408" i="1" s="1"/>
  <c r="Y407" i="1" s="1"/>
  <c r="X411" i="1"/>
  <c r="X410" i="1" s="1"/>
  <c r="X408" i="1" s="1"/>
  <c r="X407" i="1" s="1"/>
  <c r="W411" i="1"/>
  <c r="W410" i="1" s="1"/>
  <c r="W408" i="1" s="1"/>
  <c r="W407" i="1" s="1"/>
  <c r="V411" i="1"/>
  <c r="V410" i="1" s="1"/>
  <c r="V408" i="1" s="1"/>
  <c r="V407" i="1" s="1"/>
  <c r="U411" i="1"/>
  <c r="U410" i="1" s="1"/>
  <c r="U408" i="1" s="1"/>
  <c r="U407" i="1" s="1"/>
  <c r="T411" i="1"/>
  <c r="T410" i="1" s="1"/>
  <c r="T408" i="1" s="1"/>
  <c r="T407" i="1" s="1"/>
  <c r="S411" i="1"/>
  <c r="S410" i="1" s="1"/>
  <c r="S408" i="1" s="1"/>
  <c r="S407" i="1" s="1"/>
  <c r="R411" i="1"/>
  <c r="R410" i="1" s="1"/>
  <c r="R408" i="1" s="1"/>
  <c r="R407" i="1" s="1"/>
  <c r="Q411" i="1"/>
  <c r="Q410" i="1" s="1"/>
  <c r="Q408" i="1" s="1"/>
  <c r="Q407" i="1" s="1"/>
  <c r="P411" i="1"/>
  <c r="O411" i="1"/>
  <c r="O410" i="1" s="1"/>
  <c r="O408" i="1" s="1"/>
  <c r="O407" i="1" s="1"/>
  <c r="N411" i="1"/>
  <c r="N410" i="1" s="1"/>
  <c r="N408" i="1" s="1"/>
  <c r="N407" i="1" s="1"/>
  <c r="M411" i="1"/>
  <c r="M410" i="1" s="1"/>
  <c r="M408" i="1" s="1"/>
  <c r="M407" i="1" s="1"/>
  <c r="L411" i="1"/>
  <c r="L410" i="1" s="1"/>
  <c r="L408" i="1" s="1"/>
  <c r="L407" i="1" s="1"/>
  <c r="K411" i="1"/>
  <c r="K410" i="1" s="1"/>
  <c r="K408" i="1" s="1"/>
  <c r="K407" i="1" s="1"/>
  <c r="J411" i="1"/>
  <c r="J410" i="1" s="1"/>
  <c r="J408" i="1" s="1"/>
  <c r="J407" i="1" s="1"/>
  <c r="I411" i="1"/>
  <c r="I410" i="1" s="1"/>
  <c r="I408" i="1" s="1"/>
  <c r="I407" i="1" s="1"/>
  <c r="H411" i="1"/>
  <c r="H410" i="1" s="1"/>
  <c r="H408" i="1" s="1"/>
  <c r="H407" i="1" s="1"/>
  <c r="G411" i="1"/>
  <c r="G410" i="1" s="1"/>
  <c r="G408" i="1" s="1"/>
  <c r="G407" i="1" s="1"/>
  <c r="F411" i="1"/>
  <c r="F410" i="1" s="1"/>
  <c r="E411" i="1"/>
  <c r="E410" i="1" s="1"/>
  <c r="E408" i="1" s="1"/>
  <c r="E407" i="1" s="1"/>
  <c r="D411" i="1"/>
  <c r="D410" i="1" s="1"/>
  <c r="Z404" i="1"/>
  <c r="Z403" i="1" s="1"/>
  <c r="Z400" i="1" s="1"/>
  <c r="Z398" i="1" s="1"/>
  <c r="Y404" i="1"/>
  <c r="Y403" i="1" s="1"/>
  <c r="Y400" i="1" s="1"/>
  <c r="Y398" i="1" s="1"/>
  <c r="X404" i="1"/>
  <c r="X403" i="1" s="1"/>
  <c r="X400" i="1" s="1"/>
  <c r="X398" i="1" s="1"/>
  <c r="W404" i="1"/>
  <c r="W403" i="1" s="1"/>
  <c r="W400" i="1" s="1"/>
  <c r="W398" i="1" s="1"/>
  <c r="V404" i="1"/>
  <c r="V403" i="1" s="1"/>
  <c r="U404" i="1"/>
  <c r="U403" i="1" s="1"/>
  <c r="U400" i="1" s="1"/>
  <c r="U398" i="1" s="1"/>
  <c r="T404" i="1"/>
  <c r="T403" i="1" s="1"/>
  <c r="T400" i="1" s="1"/>
  <c r="T398" i="1" s="1"/>
  <c r="S404" i="1"/>
  <c r="S403" i="1" s="1"/>
  <c r="S400" i="1" s="1"/>
  <c r="S398" i="1" s="1"/>
  <c r="R404" i="1"/>
  <c r="R403" i="1" s="1"/>
  <c r="R400" i="1" s="1"/>
  <c r="R398" i="1" s="1"/>
  <c r="Q404" i="1"/>
  <c r="Q403" i="1" s="1"/>
  <c r="Q400" i="1" s="1"/>
  <c r="Q398" i="1" s="1"/>
  <c r="P404" i="1"/>
  <c r="O404" i="1"/>
  <c r="O403" i="1" s="1"/>
  <c r="O400" i="1" s="1"/>
  <c r="O398" i="1" s="1"/>
  <c r="N404" i="1"/>
  <c r="N403" i="1" s="1"/>
  <c r="N400" i="1" s="1"/>
  <c r="N398" i="1" s="1"/>
  <c r="M404" i="1"/>
  <c r="M403" i="1" s="1"/>
  <c r="M400" i="1" s="1"/>
  <c r="M398" i="1" s="1"/>
  <c r="L404" i="1"/>
  <c r="L403" i="1" s="1"/>
  <c r="L400" i="1" s="1"/>
  <c r="L398" i="1" s="1"/>
  <c r="K404" i="1"/>
  <c r="K403" i="1" s="1"/>
  <c r="K400" i="1" s="1"/>
  <c r="K398" i="1" s="1"/>
  <c r="J404" i="1"/>
  <c r="J403" i="1" s="1"/>
  <c r="J400" i="1" s="1"/>
  <c r="J398" i="1" s="1"/>
  <c r="I404" i="1"/>
  <c r="I403" i="1" s="1"/>
  <c r="I400" i="1" s="1"/>
  <c r="I398" i="1" s="1"/>
  <c r="H404" i="1"/>
  <c r="H403" i="1" s="1"/>
  <c r="H400" i="1" s="1"/>
  <c r="H398" i="1" s="1"/>
  <c r="G404" i="1"/>
  <c r="G403" i="1" s="1"/>
  <c r="G400" i="1" s="1"/>
  <c r="G398" i="1" s="1"/>
  <c r="F404" i="1"/>
  <c r="F403" i="1" s="1"/>
  <c r="F400" i="1" s="1"/>
  <c r="E404" i="1"/>
  <c r="E403" i="1" s="1"/>
  <c r="E400" i="1" s="1"/>
  <c r="E398" i="1" s="1"/>
  <c r="D404" i="1"/>
  <c r="Z396" i="1"/>
  <c r="Z395" i="1" s="1"/>
  <c r="Y396" i="1"/>
  <c r="Y395" i="1" s="1"/>
  <c r="Y393" i="1" s="1"/>
  <c r="Y391" i="1" s="1"/>
  <c r="X396" i="1"/>
  <c r="X395" i="1" s="1"/>
  <c r="W396" i="1"/>
  <c r="W395" i="1" s="1"/>
  <c r="W393" i="1" s="1"/>
  <c r="W391" i="1" s="1"/>
  <c r="V396" i="1"/>
  <c r="V395" i="1" s="1"/>
  <c r="V393" i="1" s="1"/>
  <c r="V391" i="1" s="1"/>
  <c r="U396" i="1"/>
  <c r="U395" i="1" s="1"/>
  <c r="U393" i="1" s="1"/>
  <c r="U391" i="1" s="1"/>
  <c r="T396" i="1"/>
  <c r="T395" i="1" s="1"/>
  <c r="T393" i="1" s="1"/>
  <c r="S396" i="1"/>
  <c r="S395" i="1" s="1"/>
  <c r="R396" i="1"/>
  <c r="R395" i="1" s="1"/>
  <c r="R393" i="1" s="1"/>
  <c r="R391" i="1" s="1"/>
  <c r="Q396" i="1"/>
  <c r="Q395" i="1" s="1"/>
  <c r="Q393" i="1" s="1"/>
  <c r="Q391" i="1" s="1"/>
  <c r="P396" i="1"/>
  <c r="O396" i="1"/>
  <c r="O395" i="1" s="1"/>
  <c r="O393" i="1" s="1"/>
  <c r="O391" i="1" s="1"/>
  <c r="N396" i="1"/>
  <c r="M396" i="1"/>
  <c r="M395" i="1" s="1"/>
  <c r="M393" i="1" s="1"/>
  <c r="L396" i="1"/>
  <c r="K396" i="1"/>
  <c r="K395" i="1" s="1"/>
  <c r="K393" i="1" s="1"/>
  <c r="K391" i="1" s="1"/>
  <c r="J396" i="1"/>
  <c r="I396" i="1"/>
  <c r="H396" i="1"/>
  <c r="H395" i="1" s="1"/>
  <c r="G396" i="1"/>
  <c r="F396" i="1"/>
  <c r="E396" i="1"/>
  <c r="E395" i="1" s="1"/>
  <c r="E393" i="1" s="1"/>
  <c r="E391" i="1" s="1"/>
  <c r="D396" i="1"/>
  <c r="Z377" i="1"/>
  <c r="Z376" i="1" s="1"/>
  <c r="Z373" i="1" s="1"/>
  <c r="Z371" i="1" s="1"/>
  <c r="Y377" i="1"/>
  <c r="Y376" i="1" s="1"/>
  <c r="Y373" i="1" s="1"/>
  <c r="Y371" i="1" s="1"/>
  <c r="X377" i="1"/>
  <c r="X376" i="1" s="1"/>
  <c r="X373" i="1" s="1"/>
  <c r="X371" i="1" s="1"/>
  <c r="W377" i="1"/>
  <c r="W376" i="1" s="1"/>
  <c r="W373" i="1" s="1"/>
  <c r="W371" i="1" s="1"/>
  <c r="V377" i="1"/>
  <c r="V376" i="1" s="1"/>
  <c r="V373" i="1" s="1"/>
  <c r="V371" i="1" s="1"/>
  <c r="U377" i="1"/>
  <c r="U376" i="1" s="1"/>
  <c r="T377" i="1"/>
  <c r="T376" i="1" s="1"/>
  <c r="T373" i="1" s="1"/>
  <c r="T371" i="1" s="1"/>
  <c r="S377" i="1"/>
  <c r="S376" i="1" s="1"/>
  <c r="S373" i="1" s="1"/>
  <c r="S371" i="1" s="1"/>
  <c r="R377" i="1"/>
  <c r="R376" i="1" s="1"/>
  <c r="R373" i="1" s="1"/>
  <c r="R371" i="1" s="1"/>
  <c r="Q377" i="1"/>
  <c r="Q376" i="1" s="1"/>
  <c r="Q373" i="1" s="1"/>
  <c r="Q371" i="1" s="1"/>
  <c r="P377" i="1"/>
  <c r="P376" i="1" s="1"/>
  <c r="P373" i="1" s="1"/>
  <c r="P371" i="1" s="1"/>
  <c r="O377" i="1"/>
  <c r="O376" i="1" s="1"/>
  <c r="O373" i="1" s="1"/>
  <c r="O371" i="1" s="1"/>
  <c r="N377" i="1"/>
  <c r="N376" i="1" s="1"/>
  <c r="N373" i="1" s="1"/>
  <c r="N371" i="1" s="1"/>
  <c r="M377" i="1"/>
  <c r="M376" i="1" s="1"/>
  <c r="M373" i="1" s="1"/>
  <c r="M371" i="1" s="1"/>
  <c r="L377" i="1"/>
  <c r="L376" i="1" s="1"/>
  <c r="L373" i="1" s="1"/>
  <c r="L371" i="1" s="1"/>
  <c r="K377" i="1"/>
  <c r="K376" i="1" s="1"/>
  <c r="K373" i="1" s="1"/>
  <c r="K371" i="1" s="1"/>
  <c r="J377" i="1"/>
  <c r="J376" i="1" s="1"/>
  <c r="J373" i="1" s="1"/>
  <c r="J371" i="1" s="1"/>
  <c r="I377" i="1"/>
  <c r="I376" i="1" s="1"/>
  <c r="I373" i="1" s="1"/>
  <c r="I371" i="1" s="1"/>
  <c r="H377" i="1"/>
  <c r="H376" i="1" s="1"/>
  <c r="H373" i="1" s="1"/>
  <c r="H371" i="1" s="1"/>
  <c r="G377" i="1"/>
  <c r="G376" i="1" s="1"/>
  <c r="F377" i="1"/>
  <c r="F376" i="1" s="1"/>
  <c r="F373" i="1" s="1"/>
  <c r="F371" i="1" s="1"/>
  <c r="E377" i="1"/>
  <c r="E376" i="1" s="1"/>
  <c r="E373" i="1" s="1"/>
  <c r="E371" i="1" s="1"/>
  <c r="D377" i="1"/>
  <c r="Z356" i="1"/>
  <c r="Z355" i="1" s="1"/>
  <c r="Y356" i="1"/>
  <c r="Y355" i="1" s="1"/>
  <c r="X356" i="1"/>
  <c r="X355" i="1" s="1"/>
  <c r="W356" i="1"/>
  <c r="W355" i="1" s="1"/>
  <c r="V356" i="1"/>
  <c r="V355" i="1" s="1"/>
  <c r="U356" i="1"/>
  <c r="U355" i="1" s="1"/>
  <c r="T356" i="1"/>
  <c r="T355" i="1" s="1"/>
  <c r="S356" i="1"/>
  <c r="S355" i="1" s="1"/>
  <c r="R356" i="1"/>
  <c r="R355" i="1" s="1"/>
  <c r="Q356" i="1"/>
  <c r="Q355" i="1" s="1"/>
  <c r="P356" i="1"/>
  <c r="O356" i="1"/>
  <c r="O355" i="1" s="1"/>
  <c r="N356" i="1"/>
  <c r="M356" i="1"/>
  <c r="M355" i="1" s="1"/>
  <c r="L356" i="1"/>
  <c r="K356" i="1"/>
  <c r="K355" i="1" s="1"/>
  <c r="J356" i="1"/>
  <c r="J355" i="1" s="1"/>
  <c r="I356" i="1"/>
  <c r="H356" i="1"/>
  <c r="H355" i="1" s="1"/>
  <c r="G356" i="1"/>
  <c r="F356" i="1"/>
  <c r="F355" i="1" s="1"/>
  <c r="E356" i="1"/>
  <c r="D356" i="1"/>
  <c r="Z353" i="1"/>
  <c r="Y353" i="1"/>
  <c r="X353" i="1"/>
  <c r="W353" i="1"/>
  <c r="V353" i="1"/>
  <c r="U353" i="1"/>
  <c r="U352" i="1" s="1"/>
  <c r="T353" i="1"/>
  <c r="T352" i="1" s="1"/>
  <c r="S353" i="1"/>
  <c r="S352" i="1" s="1"/>
  <c r="R353" i="1"/>
  <c r="Q353" i="1"/>
  <c r="P353" i="1"/>
  <c r="P352" i="1" s="1"/>
  <c r="O353" i="1"/>
  <c r="N353" i="1"/>
  <c r="N352" i="1" s="1"/>
  <c r="M353" i="1"/>
  <c r="L353" i="1"/>
  <c r="L352" i="1" s="1"/>
  <c r="K353" i="1"/>
  <c r="K352" i="1" s="1"/>
  <c r="J353" i="1"/>
  <c r="J352" i="1" s="1"/>
  <c r="I353" i="1"/>
  <c r="I352" i="1" s="1"/>
  <c r="H353" i="1"/>
  <c r="H352" i="1" s="1"/>
  <c r="G353" i="1"/>
  <c r="G352" i="1" s="1"/>
  <c r="F353" i="1"/>
  <c r="F352" i="1" s="1"/>
  <c r="E353" i="1"/>
  <c r="E352" i="1" s="1"/>
  <c r="D353" i="1"/>
  <c r="Z351" i="1"/>
  <c r="Y351" i="1"/>
  <c r="X351" i="1"/>
  <c r="W351" i="1"/>
  <c r="V351" i="1"/>
  <c r="U351" i="1"/>
  <c r="T351" i="1"/>
  <c r="S351" i="1"/>
  <c r="R351" i="1"/>
  <c r="Q351" i="1"/>
  <c r="P351" i="1"/>
  <c r="O351" i="1"/>
  <c r="N351" i="1"/>
  <c r="M351" i="1"/>
  <c r="L351" i="1"/>
  <c r="K351" i="1"/>
  <c r="J351" i="1"/>
  <c r="I351" i="1"/>
  <c r="H351" i="1"/>
  <c r="G351" i="1"/>
  <c r="F351" i="1"/>
  <c r="E351" i="1"/>
  <c r="D351" i="1"/>
  <c r="Z347" i="1"/>
  <c r="Z346" i="1" s="1"/>
  <c r="Y347" i="1"/>
  <c r="Y346" i="1" s="1"/>
  <c r="X347" i="1"/>
  <c r="X346" i="1" s="1"/>
  <c r="W347" i="1"/>
  <c r="V347" i="1"/>
  <c r="U347" i="1"/>
  <c r="U346" i="1" s="1"/>
  <c r="T347" i="1"/>
  <c r="T346" i="1" s="1"/>
  <c r="S347" i="1"/>
  <c r="S346" i="1" s="1"/>
  <c r="R347" i="1"/>
  <c r="R346" i="1" s="1"/>
  <c r="Q347" i="1"/>
  <c r="Q346" i="1" s="1"/>
  <c r="P347" i="1"/>
  <c r="P346" i="1" s="1"/>
  <c r="O347" i="1"/>
  <c r="N347" i="1"/>
  <c r="N346" i="1" s="1"/>
  <c r="M347" i="1"/>
  <c r="M346" i="1" s="1"/>
  <c r="L347" i="1"/>
  <c r="L346" i="1" s="1"/>
  <c r="K347" i="1"/>
  <c r="K346" i="1" s="1"/>
  <c r="J347" i="1"/>
  <c r="J346" i="1" s="1"/>
  <c r="I347" i="1"/>
  <c r="I346" i="1" s="1"/>
  <c r="H347" i="1"/>
  <c r="H346" i="1" s="1"/>
  <c r="G347" i="1"/>
  <c r="G346" i="1" s="1"/>
  <c r="F347" i="1"/>
  <c r="E347" i="1"/>
  <c r="E346" i="1" s="1"/>
  <c r="D347" i="1"/>
  <c r="Z344" i="1"/>
  <c r="Z343" i="1" s="1"/>
  <c r="Y344" i="1"/>
  <c r="X344" i="1"/>
  <c r="X343" i="1" s="1"/>
  <c r="W344" i="1"/>
  <c r="W343" i="1" s="1"/>
  <c r="V344" i="1"/>
  <c r="V343" i="1" s="1"/>
  <c r="U344" i="1"/>
  <c r="U343" i="1" s="1"/>
  <c r="T344" i="1"/>
  <c r="S344" i="1"/>
  <c r="S343" i="1" s="1"/>
  <c r="R344" i="1"/>
  <c r="Q344" i="1"/>
  <c r="P344" i="1"/>
  <c r="P343" i="1" s="1"/>
  <c r="O344" i="1"/>
  <c r="N344" i="1"/>
  <c r="N343" i="1" s="1"/>
  <c r="M344" i="1"/>
  <c r="L344" i="1"/>
  <c r="L343" i="1" s="1"/>
  <c r="K344" i="1"/>
  <c r="K343" i="1" s="1"/>
  <c r="J344" i="1"/>
  <c r="J343" i="1" s="1"/>
  <c r="I344" i="1"/>
  <c r="I343" i="1" s="1"/>
  <c r="H344" i="1"/>
  <c r="H343" i="1" s="1"/>
  <c r="G344" i="1"/>
  <c r="G343" i="1" s="1"/>
  <c r="F344" i="1"/>
  <c r="E344" i="1"/>
  <c r="D344" i="1"/>
  <c r="D343" i="1" s="1"/>
  <c r="Z342" i="1"/>
  <c r="Y342" i="1"/>
  <c r="X342" i="1"/>
  <c r="W342" i="1"/>
  <c r="V342" i="1"/>
  <c r="U342" i="1"/>
  <c r="T342" i="1"/>
  <c r="S342" i="1"/>
  <c r="R342" i="1"/>
  <c r="Q342" i="1"/>
  <c r="P342" i="1"/>
  <c r="O342" i="1"/>
  <c r="N342" i="1"/>
  <c r="M342" i="1"/>
  <c r="L342" i="1"/>
  <c r="K342" i="1"/>
  <c r="J342" i="1"/>
  <c r="I342" i="1"/>
  <c r="H342" i="1"/>
  <c r="G342" i="1"/>
  <c r="F342" i="1"/>
  <c r="E342" i="1"/>
  <c r="D342" i="1"/>
  <c r="Z338" i="1"/>
  <c r="Y338" i="1"/>
  <c r="Y337" i="1" s="1"/>
  <c r="X338" i="1"/>
  <c r="W338" i="1"/>
  <c r="W337" i="1" s="1"/>
  <c r="V338" i="1"/>
  <c r="U338" i="1"/>
  <c r="U337" i="1" s="1"/>
  <c r="T338" i="1"/>
  <c r="T337" i="1" s="1"/>
  <c r="S338" i="1"/>
  <c r="S337" i="1" s="1"/>
  <c r="R338" i="1"/>
  <c r="R337" i="1" s="1"/>
  <c r="Q338" i="1"/>
  <c r="Q337" i="1" s="1"/>
  <c r="P338" i="1"/>
  <c r="O338" i="1"/>
  <c r="O337" i="1" s="1"/>
  <c r="N338" i="1"/>
  <c r="N337" i="1" s="1"/>
  <c r="M338" i="1"/>
  <c r="M337" i="1" s="1"/>
  <c r="L338" i="1"/>
  <c r="L337" i="1" s="1"/>
  <c r="K338" i="1"/>
  <c r="K337" i="1" s="1"/>
  <c r="J338" i="1"/>
  <c r="J337" i="1" s="1"/>
  <c r="I338" i="1"/>
  <c r="I337" i="1" s="1"/>
  <c r="H338" i="1"/>
  <c r="H337" i="1" s="1"/>
  <c r="G338" i="1"/>
  <c r="G337" i="1" s="1"/>
  <c r="F338" i="1"/>
  <c r="F337" i="1" s="1"/>
  <c r="E338" i="1"/>
  <c r="D338" i="1"/>
  <c r="Z331" i="1"/>
  <c r="Z330" i="1" s="1"/>
  <c r="Z327" i="1" s="1"/>
  <c r="Z325" i="1" s="1"/>
  <c r="Y331" i="1"/>
  <c r="Y330" i="1" s="1"/>
  <c r="Y327" i="1" s="1"/>
  <c r="Y325" i="1" s="1"/>
  <c r="X331" i="1"/>
  <c r="X330" i="1" s="1"/>
  <c r="X327" i="1" s="1"/>
  <c r="X325" i="1" s="1"/>
  <c r="W331" i="1"/>
  <c r="W330" i="1" s="1"/>
  <c r="W327" i="1" s="1"/>
  <c r="W325" i="1" s="1"/>
  <c r="V331" i="1"/>
  <c r="V330" i="1" s="1"/>
  <c r="V327" i="1" s="1"/>
  <c r="V325" i="1" s="1"/>
  <c r="U331" i="1"/>
  <c r="U330" i="1" s="1"/>
  <c r="U327" i="1" s="1"/>
  <c r="U325" i="1" s="1"/>
  <c r="T331" i="1"/>
  <c r="T330" i="1" s="1"/>
  <c r="T327" i="1" s="1"/>
  <c r="T325" i="1" s="1"/>
  <c r="S331" i="1"/>
  <c r="S330" i="1" s="1"/>
  <c r="S327" i="1" s="1"/>
  <c r="S325" i="1" s="1"/>
  <c r="R331" i="1"/>
  <c r="R330" i="1" s="1"/>
  <c r="R327" i="1" s="1"/>
  <c r="R325" i="1" s="1"/>
  <c r="Q331" i="1"/>
  <c r="Q330" i="1" s="1"/>
  <c r="Q327" i="1" s="1"/>
  <c r="Q325" i="1" s="1"/>
  <c r="P331" i="1"/>
  <c r="P330" i="1" s="1"/>
  <c r="P327" i="1" s="1"/>
  <c r="P325" i="1" s="1"/>
  <c r="O331" i="1"/>
  <c r="O330" i="1" s="1"/>
  <c r="O327" i="1" s="1"/>
  <c r="O325" i="1" s="1"/>
  <c r="N331" i="1"/>
  <c r="N330" i="1" s="1"/>
  <c r="N327" i="1" s="1"/>
  <c r="N325" i="1" s="1"/>
  <c r="M331" i="1"/>
  <c r="M330" i="1" s="1"/>
  <c r="M327" i="1" s="1"/>
  <c r="M325" i="1" s="1"/>
  <c r="L331" i="1"/>
  <c r="L330" i="1" s="1"/>
  <c r="L327" i="1" s="1"/>
  <c r="L325" i="1" s="1"/>
  <c r="K331" i="1"/>
  <c r="K330" i="1" s="1"/>
  <c r="K327" i="1" s="1"/>
  <c r="K325" i="1" s="1"/>
  <c r="J331" i="1"/>
  <c r="J330" i="1" s="1"/>
  <c r="J327" i="1" s="1"/>
  <c r="J325" i="1" s="1"/>
  <c r="I331" i="1"/>
  <c r="I330" i="1" s="1"/>
  <c r="I327" i="1" s="1"/>
  <c r="I325" i="1" s="1"/>
  <c r="H331" i="1"/>
  <c r="H330" i="1" s="1"/>
  <c r="H327" i="1" s="1"/>
  <c r="H325" i="1" s="1"/>
  <c r="G331" i="1"/>
  <c r="G330" i="1" s="1"/>
  <c r="G327" i="1" s="1"/>
  <c r="G325" i="1" s="1"/>
  <c r="F331" i="1"/>
  <c r="E331" i="1"/>
  <c r="E330" i="1" s="1"/>
  <c r="E327" i="1" s="1"/>
  <c r="E325" i="1" s="1"/>
  <c r="D331" i="1"/>
  <c r="D330" i="1" s="1"/>
  <c r="Z323" i="1"/>
  <c r="Z322" i="1" s="1"/>
  <c r="Y323" i="1"/>
  <c r="Y322" i="1" s="1"/>
  <c r="X323" i="1"/>
  <c r="X322" i="1" s="1"/>
  <c r="W323" i="1"/>
  <c r="W322" i="1" s="1"/>
  <c r="V323" i="1"/>
  <c r="V322" i="1" s="1"/>
  <c r="U323" i="1"/>
  <c r="U322" i="1" s="1"/>
  <c r="T323" i="1"/>
  <c r="T322" i="1" s="1"/>
  <c r="S323" i="1"/>
  <c r="S322" i="1" s="1"/>
  <c r="R323" i="1"/>
  <c r="R322" i="1" s="1"/>
  <c r="Q323" i="1"/>
  <c r="Q322" i="1" s="1"/>
  <c r="P323" i="1"/>
  <c r="P322" i="1" s="1"/>
  <c r="O323" i="1"/>
  <c r="O322" i="1" s="1"/>
  <c r="N323" i="1"/>
  <c r="N322" i="1" s="1"/>
  <c r="M323" i="1"/>
  <c r="M322" i="1" s="1"/>
  <c r="L323" i="1"/>
  <c r="L322" i="1" s="1"/>
  <c r="K323" i="1"/>
  <c r="K322" i="1" s="1"/>
  <c r="J323" i="1"/>
  <c r="J322" i="1" s="1"/>
  <c r="I323" i="1"/>
  <c r="I322" i="1" s="1"/>
  <c r="H323" i="1"/>
  <c r="H322" i="1" s="1"/>
  <c r="G323" i="1"/>
  <c r="G322" i="1" s="1"/>
  <c r="F323" i="1"/>
  <c r="F322" i="1" s="1"/>
  <c r="E323" i="1"/>
  <c r="E322" i="1" s="1"/>
  <c r="D323" i="1"/>
  <c r="D322" i="1" s="1"/>
  <c r="Z320" i="1"/>
  <c r="Z319" i="1" s="1"/>
  <c r="Y320" i="1"/>
  <c r="Y319" i="1" s="1"/>
  <c r="X320" i="1"/>
  <c r="X319" i="1" s="1"/>
  <c r="W320" i="1"/>
  <c r="W319" i="1" s="1"/>
  <c r="V320" i="1"/>
  <c r="V319" i="1" s="1"/>
  <c r="U320" i="1"/>
  <c r="U319" i="1" s="1"/>
  <c r="T320" i="1"/>
  <c r="T319" i="1" s="1"/>
  <c r="S320" i="1"/>
  <c r="S319" i="1" s="1"/>
  <c r="R320" i="1"/>
  <c r="R319" i="1" s="1"/>
  <c r="Q320" i="1"/>
  <c r="Q319" i="1" s="1"/>
  <c r="P320" i="1"/>
  <c r="P319" i="1" s="1"/>
  <c r="O320" i="1"/>
  <c r="O319" i="1" s="1"/>
  <c r="N320" i="1"/>
  <c r="N319" i="1" s="1"/>
  <c r="M320" i="1"/>
  <c r="M319" i="1" s="1"/>
  <c r="L320" i="1"/>
  <c r="L319" i="1" s="1"/>
  <c r="K320" i="1"/>
  <c r="K319" i="1" s="1"/>
  <c r="J320" i="1"/>
  <c r="J319" i="1" s="1"/>
  <c r="I320" i="1"/>
  <c r="I319" i="1" s="1"/>
  <c r="H320" i="1"/>
  <c r="H319" i="1" s="1"/>
  <c r="G320" i="1"/>
  <c r="G319" i="1" s="1"/>
  <c r="F320" i="1"/>
  <c r="F319" i="1" s="1"/>
  <c r="E320" i="1"/>
  <c r="E319" i="1" s="1"/>
  <c r="D320" i="1"/>
  <c r="Z317" i="1"/>
  <c r="Z316" i="1" s="1"/>
  <c r="Y317" i="1"/>
  <c r="Y316" i="1" s="1"/>
  <c r="X317" i="1"/>
  <c r="X316" i="1" s="1"/>
  <c r="W317" i="1"/>
  <c r="W316" i="1" s="1"/>
  <c r="V317" i="1"/>
  <c r="V316" i="1" s="1"/>
  <c r="U317" i="1"/>
  <c r="U316" i="1" s="1"/>
  <c r="T317" i="1"/>
  <c r="T316" i="1" s="1"/>
  <c r="S317" i="1"/>
  <c r="S316" i="1" s="1"/>
  <c r="R317" i="1"/>
  <c r="R316" i="1" s="1"/>
  <c r="Q317" i="1"/>
  <c r="Q316" i="1" s="1"/>
  <c r="P317" i="1"/>
  <c r="P316" i="1" s="1"/>
  <c r="O317" i="1"/>
  <c r="O316" i="1" s="1"/>
  <c r="N317" i="1"/>
  <c r="M317" i="1"/>
  <c r="L317" i="1"/>
  <c r="K317" i="1"/>
  <c r="K316" i="1" s="1"/>
  <c r="J317" i="1"/>
  <c r="I317" i="1"/>
  <c r="H317" i="1"/>
  <c r="H316" i="1" s="1"/>
  <c r="G317" i="1"/>
  <c r="F317" i="1"/>
  <c r="E317" i="1"/>
  <c r="E316" i="1" s="1"/>
  <c r="D317" i="1"/>
  <c r="Z314" i="1"/>
  <c r="Z313" i="1" s="1"/>
  <c r="Y314" i="1"/>
  <c r="Y313" i="1" s="1"/>
  <c r="X314" i="1"/>
  <c r="X313" i="1" s="1"/>
  <c r="W314" i="1"/>
  <c r="W313" i="1" s="1"/>
  <c r="V314" i="1"/>
  <c r="V313" i="1" s="1"/>
  <c r="U314" i="1"/>
  <c r="U313" i="1" s="1"/>
  <c r="T314" i="1"/>
  <c r="S314" i="1"/>
  <c r="R314" i="1"/>
  <c r="Q314" i="1"/>
  <c r="Q313" i="1" s="1"/>
  <c r="P314" i="1"/>
  <c r="P313" i="1" s="1"/>
  <c r="O314" i="1"/>
  <c r="N314" i="1"/>
  <c r="N313" i="1" s="1"/>
  <c r="M314" i="1"/>
  <c r="L314" i="1"/>
  <c r="L313" i="1" s="1"/>
  <c r="K314" i="1"/>
  <c r="J314" i="1"/>
  <c r="J313" i="1" s="1"/>
  <c r="I314" i="1"/>
  <c r="I313" i="1" s="1"/>
  <c r="H314" i="1"/>
  <c r="G314" i="1"/>
  <c r="G313" i="1" s="1"/>
  <c r="F314" i="1"/>
  <c r="F313" i="1" s="1"/>
  <c r="E314" i="1"/>
  <c r="D314" i="1"/>
  <c r="Z312" i="1"/>
  <c r="Y312" i="1"/>
  <c r="X312" i="1"/>
  <c r="W312" i="1"/>
  <c r="V312" i="1"/>
  <c r="U312" i="1"/>
  <c r="T312" i="1"/>
  <c r="S312" i="1"/>
  <c r="R312" i="1"/>
  <c r="Q312" i="1"/>
  <c r="P312" i="1"/>
  <c r="O312" i="1"/>
  <c r="N312" i="1"/>
  <c r="M312" i="1"/>
  <c r="L312" i="1"/>
  <c r="K312" i="1"/>
  <c r="J312" i="1"/>
  <c r="I312" i="1"/>
  <c r="H312" i="1"/>
  <c r="G312" i="1"/>
  <c r="F312" i="1"/>
  <c r="E312" i="1"/>
  <c r="D312" i="1"/>
  <c r="Z308" i="1"/>
  <c r="Z307" i="1" s="1"/>
  <c r="Y308" i="1"/>
  <c r="Y307" i="1" s="1"/>
  <c r="X308" i="1"/>
  <c r="X307" i="1" s="1"/>
  <c r="W308" i="1"/>
  <c r="W307" i="1" s="1"/>
  <c r="V308" i="1"/>
  <c r="V307" i="1" s="1"/>
  <c r="U308" i="1"/>
  <c r="U307" i="1" s="1"/>
  <c r="T308" i="1"/>
  <c r="T307" i="1" s="1"/>
  <c r="S308" i="1"/>
  <c r="S307" i="1" s="1"/>
  <c r="R308" i="1"/>
  <c r="R307" i="1" s="1"/>
  <c r="Q308" i="1"/>
  <c r="Q307" i="1" s="1"/>
  <c r="P308" i="1"/>
  <c r="P307" i="1" s="1"/>
  <c r="O308" i="1"/>
  <c r="N308" i="1"/>
  <c r="N307" i="1" s="1"/>
  <c r="M308" i="1"/>
  <c r="L308" i="1"/>
  <c r="L307" i="1" s="1"/>
  <c r="K308" i="1"/>
  <c r="K307" i="1" s="1"/>
  <c r="J308" i="1"/>
  <c r="J307" i="1" s="1"/>
  <c r="I308" i="1"/>
  <c r="I307" i="1" s="1"/>
  <c r="H308" i="1"/>
  <c r="H307" i="1" s="1"/>
  <c r="G308" i="1"/>
  <c r="G307" i="1" s="1"/>
  <c r="F308" i="1"/>
  <c r="E308" i="1"/>
  <c r="E307" i="1" s="1"/>
  <c r="D308" i="1"/>
  <c r="Z305" i="1"/>
  <c r="Z304" i="1" s="1"/>
  <c r="Y305" i="1"/>
  <c r="Y304" i="1" s="1"/>
  <c r="X305" i="1"/>
  <c r="X304" i="1" s="1"/>
  <c r="W305" i="1"/>
  <c r="V305" i="1"/>
  <c r="V304" i="1" s="1"/>
  <c r="U305" i="1"/>
  <c r="T305" i="1"/>
  <c r="T304" i="1" s="1"/>
  <c r="S305" i="1"/>
  <c r="S304" i="1" s="1"/>
  <c r="R305" i="1"/>
  <c r="R304" i="1" s="1"/>
  <c r="Q305" i="1"/>
  <c r="P305" i="1"/>
  <c r="P304" i="1" s="1"/>
  <c r="O305" i="1"/>
  <c r="N305" i="1"/>
  <c r="N304" i="1" s="1"/>
  <c r="M305" i="1"/>
  <c r="L305" i="1"/>
  <c r="L304" i="1" s="1"/>
  <c r="K305" i="1"/>
  <c r="K304" i="1" s="1"/>
  <c r="J305" i="1"/>
  <c r="J304" i="1" s="1"/>
  <c r="I305" i="1"/>
  <c r="I304" i="1" s="1"/>
  <c r="H305" i="1"/>
  <c r="H304" i="1" s="1"/>
  <c r="G305" i="1"/>
  <c r="G304" i="1" s="1"/>
  <c r="F305" i="1"/>
  <c r="F304" i="1" s="1"/>
  <c r="E305" i="1"/>
  <c r="E304" i="1" s="1"/>
  <c r="D305" i="1"/>
  <c r="Z302" i="1"/>
  <c r="Z301" i="1" s="1"/>
  <c r="Y302" i="1"/>
  <c r="Y301" i="1" s="1"/>
  <c r="X302" i="1"/>
  <c r="X301" i="1" s="1"/>
  <c r="W302" i="1"/>
  <c r="W301" i="1" s="1"/>
  <c r="V302" i="1"/>
  <c r="V301" i="1" s="1"/>
  <c r="U302" i="1"/>
  <c r="U301" i="1" s="1"/>
  <c r="T302" i="1"/>
  <c r="T301" i="1" s="1"/>
  <c r="S302" i="1"/>
  <c r="S301" i="1" s="1"/>
  <c r="R302" i="1"/>
  <c r="R301" i="1" s="1"/>
  <c r="Q302" i="1"/>
  <c r="Q301" i="1" s="1"/>
  <c r="P302" i="1"/>
  <c r="P301" i="1" s="1"/>
  <c r="O302" i="1"/>
  <c r="O301" i="1" s="1"/>
  <c r="N302" i="1"/>
  <c r="M302" i="1"/>
  <c r="M301" i="1" s="1"/>
  <c r="L302" i="1"/>
  <c r="K302" i="1"/>
  <c r="K301" i="1" s="1"/>
  <c r="J302" i="1"/>
  <c r="I302" i="1"/>
  <c r="H302" i="1"/>
  <c r="H301" i="1" s="1"/>
  <c r="G302" i="1"/>
  <c r="G301" i="1" s="1"/>
  <c r="F302" i="1"/>
  <c r="E302" i="1"/>
  <c r="E301" i="1" s="1"/>
  <c r="D302" i="1"/>
  <c r="Z299" i="1"/>
  <c r="Z298" i="1" s="1"/>
  <c r="Y299" i="1"/>
  <c r="Y298" i="1" s="1"/>
  <c r="X299" i="1"/>
  <c r="X298" i="1" s="1"/>
  <c r="W299" i="1"/>
  <c r="W298" i="1" s="1"/>
  <c r="V299" i="1"/>
  <c r="V298" i="1" s="1"/>
  <c r="U299" i="1"/>
  <c r="U298" i="1" s="1"/>
  <c r="T299" i="1"/>
  <c r="T298" i="1" s="1"/>
  <c r="S299" i="1"/>
  <c r="S298" i="1" s="1"/>
  <c r="R299" i="1"/>
  <c r="R298" i="1" s="1"/>
  <c r="Q299" i="1"/>
  <c r="Q298" i="1" s="1"/>
  <c r="P299" i="1"/>
  <c r="P298" i="1" s="1"/>
  <c r="O299" i="1"/>
  <c r="N299" i="1"/>
  <c r="N298" i="1" s="1"/>
  <c r="M299" i="1"/>
  <c r="L299" i="1"/>
  <c r="L298" i="1" s="1"/>
  <c r="K299" i="1"/>
  <c r="K298" i="1" s="1"/>
  <c r="J299" i="1"/>
  <c r="J298" i="1" s="1"/>
  <c r="I299" i="1"/>
  <c r="H299" i="1"/>
  <c r="H298" i="1" s="1"/>
  <c r="G299" i="1"/>
  <c r="G298" i="1" s="1"/>
  <c r="F299" i="1"/>
  <c r="F298" i="1" s="1"/>
  <c r="E299" i="1"/>
  <c r="E298" i="1" s="1"/>
  <c r="D299" i="1"/>
  <c r="Z296" i="1"/>
  <c r="Z295" i="1" s="1"/>
  <c r="Y296" i="1"/>
  <c r="Y295" i="1" s="1"/>
  <c r="X296" i="1"/>
  <c r="X295" i="1" s="1"/>
  <c r="W296" i="1"/>
  <c r="W295" i="1" s="1"/>
  <c r="V296" i="1"/>
  <c r="V295" i="1" s="1"/>
  <c r="U296" i="1"/>
  <c r="U295" i="1" s="1"/>
  <c r="T296" i="1"/>
  <c r="T295" i="1" s="1"/>
  <c r="S296" i="1"/>
  <c r="R296" i="1"/>
  <c r="R295" i="1" s="1"/>
  <c r="Q296" i="1"/>
  <c r="Q295" i="1" s="1"/>
  <c r="P296" i="1"/>
  <c r="O296" i="1"/>
  <c r="O295" i="1" s="1"/>
  <c r="N296" i="1"/>
  <c r="N295" i="1" s="1"/>
  <c r="M296" i="1"/>
  <c r="M295" i="1" s="1"/>
  <c r="L296" i="1"/>
  <c r="L295" i="1" s="1"/>
  <c r="K296" i="1"/>
  <c r="K295" i="1" s="1"/>
  <c r="J296" i="1"/>
  <c r="J295" i="1" s="1"/>
  <c r="I296" i="1"/>
  <c r="I295" i="1" s="1"/>
  <c r="H296" i="1"/>
  <c r="H295" i="1" s="1"/>
  <c r="G296" i="1"/>
  <c r="G295" i="1" s="1"/>
  <c r="F296" i="1"/>
  <c r="F295" i="1" s="1"/>
  <c r="E296" i="1"/>
  <c r="E295" i="1" s="1"/>
  <c r="D296" i="1"/>
  <c r="Z293" i="1"/>
  <c r="Z292" i="1" s="1"/>
  <c r="Y293" i="1"/>
  <c r="Y292" i="1" s="1"/>
  <c r="X293" i="1"/>
  <c r="X292" i="1" s="1"/>
  <c r="W293" i="1"/>
  <c r="W292" i="1" s="1"/>
  <c r="V293" i="1"/>
  <c r="V292" i="1" s="1"/>
  <c r="U293" i="1"/>
  <c r="U292" i="1" s="1"/>
  <c r="T293" i="1"/>
  <c r="T292" i="1" s="1"/>
  <c r="S293" i="1"/>
  <c r="S292" i="1" s="1"/>
  <c r="R293" i="1"/>
  <c r="R292" i="1" s="1"/>
  <c r="Q293" i="1"/>
  <c r="Q292" i="1" s="1"/>
  <c r="P293" i="1"/>
  <c r="P292" i="1" s="1"/>
  <c r="O293" i="1"/>
  <c r="O292" i="1" s="1"/>
  <c r="N293" i="1"/>
  <c r="N292" i="1" s="1"/>
  <c r="M293" i="1"/>
  <c r="M292" i="1" s="1"/>
  <c r="L293" i="1"/>
  <c r="L292" i="1" s="1"/>
  <c r="K293" i="1"/>
  <c r="K292" i="1" s="1"/>
  <c r="J293" i="1"/>
  <c r="J292" i="1" s="1"/>
  <c r="I293" i="1"/>
  <c r="I292" i="1" s="1"/>
  <c r="H293" i="1"/>
  <c r="H292" i="1" s="1"/>
  <c r="G293" i="1"/>
  <c r="G292" i="1" s="1"/>
  <c r="F293" i="1"/>
  <c r="F292" i="1" s="1"/>
  <c r="E293" i="1"/>
  <c r="E292" i="1" s="1"/>
  <c r="D293" i="1"/>
  <c r="Z290" i="1"/>
  <c r="Z289" i="1" s="1"/>
  <c r="Y290" i="1"/>
  <c r="Y289" i="1" s="1"/>
  <c r="X290" i="1"/>
  <c r="X289" i="1" s="1"/>
  <c r="W290" i="1"/>
  <c r="V290" i="1"/>
  <c r="V289" i="1" s="1"/>
  <c r="U290" i="1"/>
  <c r="U289" i="1" s="1"/>
  <c r="T290" i="1"/>
  <c r="T289" i="1" s="1"/>
  <c r="S290" i="1"/>
  <c r="R290" i="1"/>
  <c r="R289" i="1" s="1"/>
  <c r="Q290" i="1"/>
  <c r="Q289" i="1" s="1"/>
  <c r="P290" i="1"/>
  <c r="O290" i="1"/>
  <c r="O289" i="1" s="1"/>
  <c r="N290" i="1"/>
  <c r="N289" i="1" s="1"/>
  <c r="M290" i="1"/>
  <c r="M289" i="1" s="1"/>
  <c r="L290" i="1"/>
  <c r="L289" i="1" s="1"/>
  <c r="K290" i="1"/>
  <c r="K289" i="1" s="1"/>
  <c r="J290" i="1"/>
  <c r="J289" i="1" s="1"/>
  <c r="I290" i="1"/>
  <c r="H290" i="1"/>
  <c r="H289" i="1" s="1"/>
  <c r="G290" i="1"/>
  <c r="G289" i="1" s="1"/>
  <c r="F290" i="1"/>
  <c r="F289" i="1" s="1"/>
  <c r="E290" i="1"/>
  <c r="E289" i="1" s="1"/>
  <c r="D290" i="1"/>
  <c r="Z287" i="1"/>
  <c r="Z286" i="1" s="1"/>
  <c r="Y287" i="1"/>
  <c r="Y286" i="1" s="1"/>
  <c r="X287" i="1"/>
  <c r="X286" i="1" s="1"/>
  <c r="W287" i="1"/>
  <c r="V287" i="1"/>
  <c r="V286" i="1" s="1"/>
  <c r="U287" i="1"/>
  <c r="U286" i="1" s="1"/>
  <c r="T287" i="1"/>
  <c r="T286" i="1" s="1"/>
  <c r="S287" i="1"/>
  <c r="S286" i="1" s="1"/>
  <c r="R287" i="1"/>
  <c r="R286" i="1" s="1"/>
  <c r="Q287" i="1"/>
  <c r="Q286" i="1" s="1"/>
  <c r="P287" i="1"/>
  <c r="O287" i="1"/>
  <c r="O286" i="1" s="1"/>
  <c r="N287" i="1"/>
  <c r="N286" i="1" s="1"/>
  <c r="M287" i="1"/>
  <c r="M286" i="1" s="1"/>
  <c r="L287" i="1"/>
  <c r="L286" i="1" s="1"/>
  <c r="K287" i="1"/>
  <c r="K286" i="1" s="1"/>
  <c r="J287" i="1"/>
  <c r="J286" i="1" s="1"/>
  <c r="I287" i="1"/>
  <c r="H287" i="1"/>
  <c r="H286" i="1" s="1"/>
  <c r="G287" i="1"/>
  <c r="G286" i="1" s="1"/>
  <c r="F287" i="1"/>
  <c r="F286" i="1" s="1"/>
  <c r="E287" i="1"/>
  <c r="E286" i="1" s="1"/>
  <c r="D287" i="1"/>
  <c r="Z283" i="1"/>
  <c r="Z281" i="1" s="1"/>
  <c r="Y283" i="1"/>
  <c r="Y281" i="1" s="1"/>
  <c r="X283" i="1"/>
  <c r="X281" i="1" s="1"/>
  <c r="W283" i="1"/>
  <c r="W281" i="1" s="1"/>
  <c r="V283" i="1"/>
  <c r="V281" i="1" s="1"/>
  <c r="U283" i="1"/>
  <c r="U281" i="1" s="1"/>
  <c r="T283" i="1"/>
  <c r="T281" i="1" s="1"/>
  <c r="S283" i="1"/>
  <c r="S281" i="1" s="1"/>
  <c r="R283" i="1"/>
  <c r="R281" i="1" s="1"/>
  <c r="Q283" i="1"/>
  <c r="Q281" i="1" s="1"/>
  <c r="P283" i="1"/>
  <c r="O283" i="1"/>
  <c r="O281" i="1" s="1"/>
  <c r="N283" i="1"/>
  <c r="N281" i="1" s="1"/>
  <c r="M283" i="1"/>
  <c r="M281" i="1" s="1"/>
  <c r="L283" i="1"/>
  <c r="L281" i="1" s="1"/>
  <c r="K283" i="1"/>
  <c r="K281" i="1" s="1"/>
  <c r="J283" i="1"/>
  <c r="J281" i="1" s="1"/>
  <c r="I283" i="1"/>
  <c r="I281" i="1" s="1"/>
  <c r="H283" i="1"/>
  <c r="H281" i="1" s="1"/>
  <c r="G283" i="1"/>
  <c r="G281" i="1" s="1"/>
  <c r="F283" i="1"/>
  <c r="F281" i="1" s="1"/>
  <c r="E283" i="1"/>
  <c r="E281" i="1" s="1"/>
  <c r="D283" i="1"/>
  <c r="Z279" i="1"/>
  <c r="Z278" i="1" s="1"/>
  <c r="Y279" i="1"/>
  <c r="Y278" i="1" s="1"/>
  <c r="X279" i="1"/>
  <c r="X278" i="1" s="1"/>
  <c r="W279" i="1"/>
  <c r="V279" i="1"/>
  <c r="V278" i="1" s="1"/>
  <c r="U279" i="1"/>
  <c r="U278" i="1" s="1"/>
  <c r="T279" i="1"/>
  <c r="T278" i="1" s="1"/>
  <c r="S279" i="1"/>
  <c r="S278" i="1" s="1"/>
  <c r="R279" i="1"/>
  <c r="R278" i="1" s="1"/>
  <c r="Q279" i="1"/>
  <c r="Q278" i="1" s="1"/>
  <c r="P279" i="1"/>
  <c r="O279" i="1"/>
  <c r="O278" i="1" s="1"/>
  <c r="N279" i="1"/>
  <c r="N278" i="1" s="1"/>
  <c r="M279" i="1"/>
  <c r="M278" i="1" s="1"/>
  <c r="L279" i="1"/>
  <c r="L278" i="1" s="1"/>
  <c r="K279" i="1"/>
  <c r="K278" i="1" s="1"/>
  <c r="J279" i="1"/>
  <c r="J278" i="1" s="1"/>
  <c r="I279" i="1"/>
  <c r="H279" i="1"/>
  <c r="H278" i="1" s="1"/>
  <c r="G279" i="1"/>
  <c r="G278" i="1" s="1"/>
  <c r="F279" i="1"/>
  <c r="F278" i="1" s="1"/>
  <c r="E279" i="1"/>
  <c r="E278" i="1" s="1"/>
  <c r="D279" i="1"/>
  <c r="Z276" i="1"/>
  <c r="Z275" i="1" s="1"/>
  <c r="Y276" i="1"/>
  <c r="Y275" i="1" s="1"/>
  <c r="X276" i="1"/>
  <c r="X275" i="1" s="1"/>
  <c r="W276" i="1"/>
  <c r="W275" i="1" s="1"/>
  <c r="V276" i="1"/>
  <c r="V275" i="1" s="1"/>
  <c r="U276" i="1"/>
  <c r="U275" i="1" s="1"/>
  <c r="T276" i="1"/>
  <c r="T275" i="1" s="1"/>
  <c r="S276" i="1"/>
  <c r="S275" i="1" s="1"/>
  <c r="R276" i="1"/>
  <c r="R275" i="1" s="1"/>
  <c r="Q276" i="1"/>
  <c r="Q275" i="1" s="1"/>
  <c r="P276" i="1"/>
  <c r="P275" i="1" s="1"/>
  <c r="O276" i="1"/>
  <c r="O275" i="1" s="1"/>
  <c r="N276" i="1"/>
  <c r="N275" i="1" s="1"/>
  <c r="M276" i="1"/>
  <c r="M275" i="1" s="1"/>
  <c r="L276" i="1"/>
  <c r="L275" i="1" s="1"/>
  <c r="K276" i="1"/>
  <c r="K275" i="1" s="1"/>
  <c r="J276" i="1"/>
  <c r="J275" i="1" s="1"/>
  <c r="I276" i="1"/>
  <c r="I275" i="1" s="1"/>
  <c r="H276" i="1"/>
  <c r="H275" i="1" s="1"/>
  <c r="G276" i="1"/>
  <c r="G275" i="1" s="1"/>
  <c r="F276" i="1"/>
  <c r="F275" i="1" s="1"/>
  <c r="E276" i="1"/>
  <c r="E275" i="1" s="1"/>
  <c r="D276" i="1"/>
  <c r="Z273" i="1"/>
  <c r="Z272" i="1" s="1"/>
  <c r="Z271" i="1" s="1"/>
  <c r="Z270" i="1" s="1"/>
  <c r="Y273" i="1"/>
  <c r="X273" i="1"/>
  <c r="X272" i="1" s="1"/>
  <c r="X271" i="1" s="1"/>
  <c r="X270" i="1" s="1"/>
  <c r="W273" i="1"/>
  <c r="W272" i="1" s="1"/>
  <c r="W271" i="1" s="1"/>
  <c r="W270" i="1" s="1"/>
  <c r="V273" i="1"/>
  <c r="U273" i="1"/>
  <c r="U272" i="1" s="1"/>
  <c r="U271" i="1" s="1"/>
  <c r="U270" i="1" s="1"/>
  <c r="T273" i="1"/>
  <c r="T272" i="1" s="1"/>
  <c r="S273" i="1"/>
  <c r="S272" i="1" s="1"/>
  <c r="R273" i="1"/>
  <c r="R272" i="1" s="1"/>
  <c r="Q273" i="1"/>
  <c r="Q272" i="1" s="1"/>
  <c r="Q271" i="1" s="1"/>
  <c r="Q270" i="1" s="1"/>
  <c r="P273" i="1"/>
  <c r="P272" i="1" s="1"/>
  <c r="O273" i="1"/>
  <c r="O272" i="1" s="1"/>
  <c r="N273" i="1"/>
  <c r="N272" i="1" s="1"/>
  <c r="N271" i="1" s="1"/>
  <c r="N270" i="1" s="1"/>
  <c r="M273" i="1"/>
  <c r="L273" i="1"/>
  <c r="L272" i="1" s="1"/>
  <c r="L271" i="1" s="1"/>
  <c r="L270" i="1" s="1"/>
  <c r="K273" i="1"/>
  <c r="J273" i="1"/>
  <c r="J272" i="1" s="1"/>
  <c r="J271" i="1" s="1"/>
  <c r="J270" i="1" s="1"/>
  <c r="I273" i="1"/>
  <c r="I272" i="1" s="1"/>
  <c r="I271" i="1" s="1"/>
  <c r="I270" i="1" s="1"/>
  <c r="H273" i="1"/>
  <c r="H272" i="1" s="1"/>
  <c r="H271" i="1" s="1"/>
  <c r="H270" i="1" s="1"/>
  <c r="G273" i="1"/>
  <c r="G272" i="1" s="1"/>
  <c r="G271" i="1" s="1"/>
  <c r="G270" i="1" s="1"/>
  <c r="F273" i="1"/>
  <c r="F272" i="1" s="1"/>
  <c r="F271" i="1" s="1"/>
  <c r="F270" i="1" s="1"/>
  <c r="E273" i="1"/>
  <c r="D273" i="1"/>
  <c r="D272" i="1" s="1"/>
  <c r="Z268" i="1"/>
  <c r="Z267" i="1" s="1"/>
  <c r="Y268" i="1"/>
  <c r="X268" i="1"/>
  <c r="X267" i="1" s="1"/>
  <c r="W268" i="1"/>
  <c r="W267" i="1" s="1"/>
  <c r="V268" i="1"/>
  <c r="V267" i="1" s="1"/>
  <c r="U268" i="1"/>
  <c r="U267" i="1" s="1"/>
  <c r="T268" i="1"/>
  <c r="T267" i="1" s="1"/>
  <c r="S268" i="1"/>
  <c r="S267" i="1" s="1"/>
  <c r="R268" i="1"/>
  <c r="R267" i="1" s="1"/>
  <c r="Q268" i="1"/>
  <c r="Q267" i="1" s="1"/>
  <c r="P268" i="1"/>
  <c r="P267" i="1" s="1"/>
  <c r="O268" i="1"/>
  <c r="O267" i="1" s="1"/>
  <c r="N268" i="1"/>
  <c r="N267" i="1" s="1"/>
  <c r="M268" i="1"/>
  <c r="M267" i="1" s="1"/>
  <c r="L268" i="1"/>
  <c r="L267" i="1" s="1"/>
  <c r="K268" i="1"/>
  <c r="K267" i="1" s="1"/>
  <c r="J268" i="1"/>
  <c r="J267" i="1" s="1"/>
  <c r="I268" i="1"/>
  <c r="I267" i="1" s="1"/>
  <c r="H268" i="1"/>
  <c r="H267" i="1" s="1"/>
  <c r="G268" i="1"/>
  <c r="G267" i="1" s="1"/>
  <c r="F268" i="1"/>
  <c r="F267" i="1" s="1"/>
  <c r="E268" i="1"/>
  <c r="E267" i="1" s="1"/>
  <c r="D268" i="1"/>
  <c r="D267" i="1" s="1"/>
  <c r="Z265" i="1"/>
  <c r="Z264" i="1" s="1"/>
  <c r="Y265" i="1"/>
  <c r="Y264" i="1" s="1"/>
  <c r="X265" i="1"/>
  <c r="W265" i="1"/>
  <c r="W264" i="1" s="1"/>
  <c r="V265" i="1"/>
  <c r="U265" i="1"/>
  <c r="U264" i="1" s="1"/>
  <c r="T265" i="1"/>
  <c r="T264" i="1" s="1"/>
  <c r="S265" i="1"/>
  <c r="S264" i="1" s="1"/>
  <c r="R265" i="1"/>
  <c r="Q265" i="1"/>
  <c r="Q264" i="1" s="1"/>
  <c r="P265" i="1"/>
  <c r="P264" i="1" s="1"/>
  <c r="O265" i="1"/>
  <c r="O264" i="1" s="1"/>
  <c r="N265" i="1"/>
  <c r="N264" i="1" s="1"/>
  <c r="M265" i="1"/>
  <c r="M264" i="1" s="1"/>
  <c r="L265" i="1"/>
  <c r="L264" i="1" s="1"/>
  <c r="K265" i="1"/>
  <c r="J265" i="1"/>
  <c r="J264" i="1" s="1"/>
  <c r="I265" i="1"/>
  <c r="I264" i="1" s="1"/>
  <c r="H265" i="1"/>
  <c r="G265" i="1"/>
  <c r="G264" i="1" s="1"/>
  <c r="F265" i="1"/>
  <c r="F264" i="1" s="1"/>
  <c r="E265" i="1"/>
  <c r="D265" i="1"/>
  <c r="Z262" i="1"/>
  <c r="Z261" i="1" s="1"/>
  <c r="Y262" i="1"/>
  <c r="Y261" i="1" s="1"/>
  <c r="X262" i="1"/>
  <c r="X261" i="1" s="1"/>
  <c r="W262" i="1"/>
  <c r="V262" i="1"/>
  <c r="V261" i="1" s="1"/>
  <c r="U262" i="1"/>
  <c r="U261" i="1" s="1"/>
  <c r="T262" i="1"/>
  <c r="T261" i="1" s="1"/>
  <c r="S262" i="1"/>
  <c r="S261" i="1" s="1"/>
  <c r="R262" i="1"/>
  <c r="R261" i="1" s="1"/>
  <c r="Q262" i="1"/>
  <c r="Q261" i="1" s="1"/>
  <c r="P262" i="1"/>
  <c r="O262" i="1"/>
  <c r="O261" i="1" s="1"/>
  <c r="N262" i="1"/>
  <c r="N261" i="1" s="1"/>
  <c r="M262" i="1"/>
  <c r="M261" i="1" s="1"/>
  <c r="L262" i="1"/>
  <c r="L261" i="1" s="1"/>
  <c r="K262" i="1"/>
  <c r="K261" i="1" s="1"/>
  <c r="J262" i="1"/>
  <c r="J261" i="1" s="1"/>
  <c r="I262" i="1"/>
  <c r="H262" i="1"/>
  <c r="H261" i="1" s="1"/>
  <c r="G262" i="1"/>
  <c r="G261" i="1" s="1"/>
  <c r="F262" i="1"/>
  <c r="F261" i="1" s="1"/>
  <c r="E262" i="1"/>
  <c r="E261" i="1" s="1"/>
  <c r="D262" i="1"/>
  <c r="Z259" i="1"/>
  <c r="Z258" i="1" s="1"/>
  <c r="Y259" i="1"/>
  <c r="X259" i="1"/>
  <c r="X258" i="1" s="1"/>
  <c r="W259" i="1"/>
  <c r="V259" i="1"/>
  <c r="V258" i="1" s="1"/>
  <c r="U259" i="1"/>
  <c r="U258" i="1" s="1"/>
  <c r="T259" i="1"/>
  <c r="S259" i="1"/>
  <c r="S258" i="1" s="1"/>
  <c r="R259" i="1"/>
  <c r="R258" i="1" s="1"/>
  <c r="Q259" i="1"/>
  <c r="Q258" i="1" s="1"/>
  <c r="P259" i="1"/>
  <c r="O259" i="1"/>
  <c r="O258" i="1" s="1"/>
  <c r="N259" i="1"/>
  <c r="N258" i="1" s="1"/>
  <c r="M259" i="1"/>
  <c r="M258" i="1" s="1"/>
  <c r="L259" i="1"/>
  <c r="L258" i="1" s="1"/>
  <c r="K259" i="1"/>
  <c r="K258" i="1" s="1"/>
  <c r="J259" i="1"/>
  <c r="J258" i="1" s="1"/>
  <c r="I259" i="1"/>
  <c r="H259" i="1"/>
  <c r="H258" i="1" s="1"/>
  <c r="G259" i="1"/>
  <c r="G258" i="1" s="1"/>
  <c r="F259" i="1"/>
  <c r="F258" i="1" s="1"/>
  <c r="E259" i="1"/>
  <c r="E258" i="1" s="1"/>
  <c r="D259" i="1"/>
  <c r="Z256" i="1"/>
  <c r="Z255" i="1" s="1"/>
  <c r="Z252" i="1" s="1"/>
  <c r="Z251" i="1" s="1"/>
  <c r="Y256" i="1"/>
  <c r="Y255" i="1" s="1"/>
  <c r="Y252" i="1" s="1"/>
  <c r="Y251" i="1" s="1"/>
  <c r="X256" i="1"/>
  <c r="X255" i="1" s="1"/>
  <c r="X252" i="1" s="1"/>
  <c r="X251" i="1" s="1"/>
  <c r="W256" i="1"/>
  <c r="W255" i="1" s="1"/>
  <c r="V256" i="1"/>
  <c r="V255" i="1" s="1"/>
  <c r="U256" i="1"/>
  <c r="T256" i="1"/>
  <c r="T255" i="1" s="1"/>
  <c r="T252" i="1" s="1"/>
  <c r="T251" i="1" s="1"/>
  <c r="S256" i="1"/>
  <c r="S255" i="1" s="1"/>
  <c r="S252" i="1" s="1"/>
  <c r="S251" i="1" s="1"/>
  <c r="R256" i="1"/>
  <c r="R255" i="1" s="1"/>
  <c r="R252" i="1" s="1"/>
  <c r="R251" i="1" s="1"/>
  <c r="Q256" i="1"/>
  <c r="P256" i="1"/>
  <c r="P255" i="1" s="1"/>
  <c r="P252" i="1" s="1"/>
  <c r="P251" i="1" s="1"/>
  <c r="O256" i="1"/>
  <c r="N256" i="1"/>
  <c r="M256" i="1"/>
  <c r="M255" i="1" s="1"/>
  <c r="M252" i="1" s="1"/>
  <c r="M251" i="1" s="1"/>
  <c r="L256" i="1"/>
  <c r="K256" i="1"/>
  <c r="K255" i="1" s="1"/>
  <c r="J256" i="1"/>
  <c r="I256" i="1"/>
  <c r="I255" i="1" s="1"/>
  <c r="I252" i="1" s="1"/>
  <c r="I251" i="1" s="1"/>
  <c r="H256" i="1"/>
  <c r="H255" i="1" s="1"/>
  <c r="G256" i="1"/>
  <c r="F256" i="1"/>
  <c r="E256" i="1"/>
  <c r="E255" i="1" s="1"/>
  <c r="E252" i="1" s="1"/>
  <c r="E251" i="1" s="1"/>
  <c r="D256" i="1"/>
  <c r="Z250" i="1"/>
  <c r="Z226" i="1" s="1"/>
  <c r="Y250" i="1"/>
  <c r="Y226" i="1" s="1"/>
  <c r="X250" i="1"/>
  <c r="X226" i="1" s="1"/>
  <c r="W250" i="1"/>
  <c r="V250" i="1"/>
  <c r="V226" i="1" s="1"/>
  <c r="U250" i="1"/>
  <c r="U226" i="1" s="1"/>
  <c r="T250" i="1"/>
  <c r="T226" i="1" s="1"/>
  <c r="S250" i="1"/>
  <c r="S226" i="1" s="1"/>
  <c r="R250" i="1"/>
  <c r="R226" i="1" s="1"/>
  <c r="Q250" i="1"/>
  <c r="Q226" i="1" s="1"/>
  <c r="P250" i="1"/>
  <c r="O250" i="1"/>
  <c r="O226" i="1" s="1"/>
  <c r="N250" i="1"/>
  <c r="N226" i="1" s="1"/>
  <c r="M250" i="1"/>
  <c r="M226" i="1" s="1"/>
  <c r="L250" i="1"/>
  <c r="L226" i="1" s="1"/>
  <c r="K250" i="1"/>
  <c r="K226" i="1" s="1"/>
  <c r="J250" i="1"/>
  <c r="J226" i="1" s="1"/>
  <c r="I250" i="1"/>
  <c r="H250" i="1"/>
  <c r="H226" i="1" s="1"/>
  <c r="G250" i="1"/>
  <c r="G226" i="1" s="1"/>
  <c r="F250" i="1"/>
  <c r="F226" i="1" s="1"/>
  <c r="E250" i="1"/>
  <c r="E226" i="1" s="1"/>
  <c r="D250" i="1"/>
  <c r="Z247" i="1"/>
  <c r="Y247" i="1"/>
  <c r="X247" i="1"/>
  <c r="W247" i="1"/>
  <c r="V247" i="1"/>
  <c r="U247" i="1"/>
  <c r="T247" i="1"/>
  <c r="S247" i="1"/>
  <c r="R247" i="1"/>
  <c r="Q247" i="1"/>
  <c r="P247" i="1"/>
  <c r="O247" i="1"/>
  <c r="N247" i="1"/>
  <c r="M247" i="1"/>
  <c r="L247" i="1"/>
  <c r="K247" i="1"/>
  <c r="J247" i="1"/>
  <c r="I247" i="1"/>
  <c r="H247" i="1"/>
  <c r="G247" i="1"/>
  <c r="F247" i="1"/>
  <c r="E247" i="1"/>
  <c r="D247" i="1"/>
  <c r="Z246" i="1"/>
  <c r="Z221" i="1" s="1"/>
  <c r="Y246" i="1"/>
  <c r="Y221" i="1" s="1"/>
  <c r="X246" i="1"/>
  <c r="X221" i="1" s="1"/>
  <c r="W246" i="1"/>
  <c r="W221" i="1" s="1"/>
  <c r="V246" i="1"/>
  <c r="V221" i="1" s="1"/>
  <c r="U246" i="1"/>
  <c r="U221" i="1" s="1"/>
  <c r="T246" i="1"/>
  <c r="T221" i="1" s="1"/>
  <c r="S246" i="1"/>
  <c r="S221" i="1" s="1"/>
  <c r="R246" i="1"/>
  <c r="R221" i="1" s="1"/>
  <c r="Q246" i="1"/>
  <c r="Q221" i="1" s="1"/>
  <c r="P246" i="1"/>
  <c r="P221" i="1" s="1"/>
  <c r="O246" i="1"/>
  <c r="O221" i="1" s="1"/>
  <c r="N246" i="1"/>
  <c r="N221" i="1" s="1"/>
  <c r="M246" i="1"/>
  <c r="M221" i="1" s="1"/>
  <c r="L246" i="1"/>
  <c r="L221" i="1" s="1"/>
  <c r="K246" i="1"/>
  <c r="K221" i="1" s="1"/>
  <c r="J246" i="1"/>
  <c r="J221" i="1" s="1"/>
  <c r="I246" i="1"/>
  <c r="I221" i="1" s="1"/>
  <c r="H246" i="1"/>
  <c r="H221" i="1" s="1"/>
  <c r="G246" i="1"/>
  <c r="G221" i="1" s="1"/>
  <c r="F246" i="1"/>
  <c r="F221" i="1" s="1"/>
  <c r="E246" i="1"/>
  <c r="E221" i="1" s="1"/>
  <c r="D246" i="1"/>
  <c r="D221" i="1" s="1"/>
  <c r="Z244" i="1"/>
  <c r="Z219" i="1" s="1"/>
  <c r="Y244" i="1"/>
  <c r="Y219" i="1" s="1"/>
  <c r="X244" i="1"/>
  <c r="X219" i="1" s="1"/>
  <c r="W244" i="1"/>
  <c r="W219" i="1" s="1"/>
  <c r="V244" i="1"/>
  <c r="V219" i="1" s="1"/>
  <c r="U244" i="1"/>
  <c r="U219" i="1" s="1"/>
  <c r="T244" i="1"/>
  <c r="T219" i="1" s="1"/>
  <c r="S244" i="1"/>
  <c r="S219" i="1" s="1"/>
  <c r="R244" i="1"/>
  <c r="R219" i="1" s="1"/>
  <c r="Q244" i="1"/>
  <c r="Q219" i="1" s="1"/>
  <c r="P244" i="1"/>
  <c r="P219" i="1" s="1"/>
  <c r="O244" i="1"/>
  <c r="O219" i="1" s="1"/>
  <c r="N244" i="1"/>
  <c r="N219" i="1" s="1"/>
  <c r="M244" i="1"/>
  <c r="M219" i="1" s="1"/>
  <c r="L244" i="1"/>
  <c r="L219" i="1" s="1"/>
  <c r="K244" i="1"/>
  <c r="K219" i="1" s="1"/>
  <c r="J244" i="1"/>
  <c r="J219" i="1" s="1"/>
  <c r="I244" i="1"/>
  <c r="I219" i="1" s="1"/>
  <c r="H244" i="1"/>
  <c r="H219" i="1" s="1"/>
  <c r="G244" i="1"/>
  <c r="G219" i="1" s="1"/>
  <c r="F244" i="1"/>
  <c r="F219" i="1" s="1"/>
  <c r="E244" i="1"/>
  <c r="E219" i="1" s="1"/>
  <c r="D244" i="1"/>
  <c r="Z241" i="1"/>
  <c r="Z240" i="1" s="1"/>
  <c r="Z237" i="1" s="1"/>
  <c r="Z235" i="1" s="1"/>
  <c r="Y241" i="1"/>
  <c r="X241" i="1"/>
  <c r="X240" i="1" s="1"/>
  <c r="X237" i="1" s="1"/>
  <c r="X235" i="1" s="1"/>
  <c r="W241" i="1"/>
  <c r="V241" i="1"/>
  <c r="V240" i="1" s="1"/>
  <c r="V237" i="1" s="1"/>
  <c r="V235" i="1" s="1"/>
  <c r="U241" i="1"/>
  <c r="U240" i="1" s="1"/>
  <c r="U237" i="1" s="1"/>
  <c r="U235" i="1" s="1"/>
  <c r="T241" i="1"/>
  <c r="T240" i="1" s="1"/>
  <c r="T237" i="1" s="1"/>
  <c r="T235" i="1" s="1"/>
  <c r="S241" i="1"/>
  <c r="S240" i="1" s="1"/>
  <c r="S237" i="1" s="1"/>
  <c r="S235" i="1" s="1"/>
  <c r="R241" i="1"/>
  <c r="R240" i="1" s="1"/>
  <c r="Q241" i="1"/>
  <c r="Q240" i="1" s="1"/>
  <c r="Q237" i="1" s="1"/>
  <c r="Q235" i="1" s="1"/>
  <c r="P241" i="1"/>
  <c r="O241" i="1"/>
  <c r="O240" i="1" s="1"/>
  <c r="O237" i="1" s="1"/>
  <c r="O235" i="1" s="1"/>
  <c r="N241" i="1"/>
  <c r="N240" i="1" s="1"/>
  <c r="N237" i="1" s="1"/>
  <c r="N235" i="1" s="1"/>
  <c r="M241" i="1"/>
  <c r="M240" i="1" s="1"/>
  <c r="L241" i="1"/>
  <c r="L240" i="1" s="1"/>
  <c r="L237" i="1" s="1"/>
  <c r="L235" i="1" s="1"/>
  <c r="K241" i="1"/>
  <c r="K240" i="1" s="1"/>
  <c r="K237" i="1" s="1"/>
  <c r="K235" i="1" s="1"/>
  <c r="J241" i="1"/>
  <c r="J240" i="1" s="1"/>
  <c r="J237" i="1" s="1"/>
  <c r="J235" i="1" s="1"/>
  <c r="I241" i="1"/>
  <c r="H241" i="1"/>
  <c r="H240" i="1" s="1"/>
  <c r="H237" i="1" s="1"/>
  <c r="H235" i="1" s="1"/>
  <c r="G241" i="1"/>
  <c r="G240" i="1" s="1"/>
  <c r="G237" i="1" s="1"/>
  <c r="G235" i="1" s="1"/>
  <c r="F241" i="1"/>
  <c r="F240" i="1" s="1"/>
  <c r="F237" i="1" s="1"/>
  <c r="F235" i="1" s="1"/>
  <c r="E241" i="1"/>
  <c r="E240" i="1" s="1"/>
  <c r="E237" i="1" s="1"/>
  <c r="E235" i="1" s="1"/>
  <c r="D241" i="1"/>
  <c r="Z233" i="1"/>
  <c r="Y233" i="1"/>
  <c r="X233" i="1"/>
  <c r="X232" i="1" s="1"/>
  <c r="X229" i="1" s="1"/>
  <c r="X228" i="1" s="1"/>
  <c r="W233" i="1"/>
  <c r="V233" i="1"/>
  <c r="V232" i="1" s="1"/>
  <c r="V229" i="1" s="1"/>
  <c r="V228" i="1" s="1"/>
  <c r="U233" i="1"/>
  <c r="T233" i="1"/>
  <c r="S233" i="1"/>
  <c r="R233" i="1"/>
  <c r="R232" i="1" s="1"/>
  <c r="Q233" i="1"/>
  <c r="P233" i="1"/>
  <c r="O233" i="1"/>
  <c r="N233" i="1"/>
  <c r="M233" i="1"/>
  <c r="M232" i="1" s="1"/>
  <c r="M229" i="1" s="1"/>
  <c r="L233" i="1"/>
  <c r="K233" i="1"/>
  <c r="K232" i="1" s="1"/>
  <c r="J233" i="1"/>
  <c r="I233" i="1"/>
  <c r="H233" i="1"/>
  <c r="H232" i="1" s="1"/>
  <c r="G233" i="1"/>
  <c r="F233" i="1"/>
  <c r="E233" i="1"/>
  <c r="E232" i="1" s="1"/>
  <c r="D233" i="1"/>
  <c r="D232" i="1" s="1"/>
  <c r="Z227" i="1"/>
  <c r="Y227" i="1"/>
  <c r="X227" i="1"/>
  <c r="W227" i="1"/>
  <c r="V227" i="1"/>
  <c r="U227" i="1"/>
  <c r="T227" i="1"/>
  <c r="S227" i="1"/>
  <c r="R227" i="1"/>
  <c r="Q227" i="1"/>
  <c r="P227" i="1"/>
  <c r="O227" i="1"/>
  <c r="N227" i="1"/>
  <c r="M227" i="1"/>
  <c r="L227" i="1"/>
  <c r="K227" i="1"/>
  <c r="J227" i="1"/>
  <c r="I227" i="1"/>
  <c r="H227" i="1"/>
  <c r="G227" i="1"/>
  <c r="F227" i="1"/>
  <c r="E227" i="1"/>
  <c r="D227" i="1"/>
  <c r="Z222" i="1"/>
  <c r="Y222" i="1"/>
  <c r="X222" i="1"/>
  <c r="W222" i="1"/>
  <c r="V222" i="1"/>
  <c r="U222" i="1"/>
  <c r="T222" i="1"/>
  <c r="S222" i="1"/>
  <c r="R222" i="1"/>
  <c r="Q222" i="1"/>
  <c r="P222" i="1"/>
  <c r="O222" i="1"/>
  <c r="N222" i="1"/>
  <c r="M222" i="1"/>
  <c r="L222" i="1"/>
  <c r="K222" i="1"/>
  <c r="J222" i="1"/>
  <c r="I222" i="1"/>
  <c r="H222" i="1"/>
  <c r="G222" i="1"/>
  <c r="F222" i="1"/>
  <c r="E222" i="1"/>
  <c r="D222" i="1"/>
  <c r="Z214" i="1"/>
  <c r="Z213" i="1" s="1"/>
  <c r="Z209" i="1" s="1"/>
  <c r="Z206" i="1" s="1"/>
  <c r="Y214" i="1"/>
  <c r="Y213" i="1" s="1"/>
  <c r="Y209" i="1" s="1"/>
  <c r="Y206" i="1" s="1"/>
  <c r="X214" i="1"/>
  <c r="X213" i="1" s="1"/>
  <c r="X209" i="1" s="1"/>
  <c r="X206" i="1" s="1"/>
  <c r="W214" i="1"/>
  <c r="W213" i="1" s="1"/>
  <c r="W209" i="1" s="1"/>
  <c r="V214" i="1"/>
  <c r="V213" i="1" s="1"/>
  <c r="V209" i="1" s="1"/>
  <c r="V206" i="1" s="1"/>
  <c r="U214" i="1"/>
  <c r="U213" i="1" s="1"/>
  <c r="U209" i="1" s="1"/>
  <c r="U206" i="1" s="1"/>
  <c r="T214" i="1"/>
  <c r="T213" i="1" s="1"/>
  <c r="T209" i="1" s="1"/>
  <c r="T206" i="1" s="1"/>
  <c r="S214" i="1"/>
  <c r="S213" i="1" s="1"/>
  <c r="S209" i="1" s="1"/>
  <c r="S206" i="1" s="1"/>
  <c r="R214" i="1"/>
  <c r="R213" i="1" s="1"/>
  <c r="R209" i="1" s="1"/>
  <c r="R206" i="1" s="1"/>
  <c r="Q214" i="1"/>
  <c r="Q213" i="1" s="1"/>
  <c r="Q209" i="1" s="1"/>
  <c r="Q206" i="1" s="1"/>
  <c r="P214" i="1"/>
  <c r="O214" i="1"/>
  <c r="O213" i="1" s="1"/>
  <c r="O209" i="1" s="1"/>
  <c r="O206" i="1" s="1"/>
  <c r="N214" i="1"/>
  <c r="N213" i="1" s="1"/>
  <c r="N209" i="1" s="1"/>
  <c r="N206" i="1" s="1"/>
  <c r="M214" i="1"/>
  <c r="M213" i="1" s="1"/>
  <c r="M209" i="1" s="1"/>
  <c r="M206" i="1" s="1"/>
  <c r="L214" i="1"/>
  <c r="L213" i="1" s="1"/>
  <c r="L209" i="1" s="1"/>
  <c r="L206" i="1" s="1"/>
  <c r="K214" i="1"/>
  <c r="K213" i="1" s="1"/>
  <c r="K209" i="1" s="1"/>
  <c r="K206" i="1" s="1"/>
  <c r="J214" i="1"/>
  <c r="J213" i="1" s="1"/>
  <c r="J209" i="1" s="1"/>
  <c r="J206" i="1" s="1"/>
  <c r="I214" i="1"/>
  <c r="I213" i="1" s="1"/>
  <c r="I209" i="1" s="1"/>
  <c r="H214" i="1"/>
  <c r="H213" i="1" s="1"/>
  <c r="H209" i="1" s="1"/>
  <c r="H206" i="1" s="1"/>
  <c r="G214" i="1"/>
  <c r="G213" i="1" s="1"/>
  <c r="G209" i="1" s="1"/>
  <c r="G206" i="1" s="1"/>
  <c r="F214" i="1"/>
  <c r="F213" i="1" s="1"/>
  <c r="F209" i="1" s="1"/>
  <c r="F206" i="1" s="1"/>
  <c r="E214" i="1"/>
  <c r="E213" i="1" s="1"/>
  <c r="E209" i="1" s="1"/>
  <c r="E206" i="1" s="1"/>
  <c r="D214" i="1"/>
  <c r="Z202" i="1"/>
  <c r="Z201" i="1" s="1"/>
  <c r="Z197" i="1" s="1"/>
  <c r="Z194" i="1" s="1"/>
  <c r="Y202" i="1"/>
  <c r="Y201" i="1" s="1"/>
  <c r="X202" i="1"/>
  <c r="X201" i="1" s="1"/>
  <c r="X197" i="1" s="1"/>
  <c r="X194" i="1" s="1"/>
  <c r="W202" i="1"/>
  <c r="W201" i="1" s="1"/>
  <c r="W197" i="1" s="1"/>
  <c r="W194" i="1" s="1"/>
  <c r="V202" i="1"/>
  <c r="V201" i="1" s="1"/>
  <c r="V197" i="1" s="1"/>
  <c r="V194" i="1" s="1"/>
  <c r="U202" i="1"/>
  <c r="U201" i="1" s="1"/>
  <c r="U197" i="1" s="1"/>
  <c r="U194" i="1" s="1"/>
  <c r="T202" i="1"/>
  <c r="T201" i="1" s="1"/>
  <c r="T197" i="1" s="1"/>
  <c r="T194" i="1" s="1"/>
  <c r="S202" i="1"/>
  <c r="S201" i="1" s="1"/>
  <c r="S197" i="1" s="1"/>
  <c r="S194" i="1" s="1"/>
  <c r="R202" i="1"/>
  <c r="R201" i="1" s="1"/>
  <c r="Q202" i="1"/>
  <c r="Q201" i="1" s="1"/>
  <c r="Q197" i="1" s="1"/>
  <c r="Q194" i="1" s="1"/>
  <c r="P202" i="1"/>
  <c r="P201" i="1" s="1"/>
  <c r="P197" i="1" s="1"/>
  <c r="P194" i="1" s="1"/>
  <c r="O202" i="1"/>
  <c r="O201" i="1" s="1"/>
  <c r="O197" i="1" s="1"/>
  <c r="O194" i="1" s="1"/>
  <c r="N202" i="1"/>
  <c r="N201" i="1" s="1"/>
  <c r="N197" i="1" s="1"/>
  <c r="N194" i="1" s="1"/>
  <c r="M202" i="1"/>
  <c r="M201" i="1" s="1"/>
  <c r="M197" i="1" s="1"/>
  <c r="M194" i="1" s="1"/>
  <c r="L202" i="1"/>
  <c r="L201" i="1" s="1"/>
  <c r="L197" i="1" s="1"/>
  <c r="L194" i="1" s="1"/>
  <c r="K202" i="1"/>
  <c r="K201" i="1" s="1"/>
  <c r="K197" i="1" s="1"/>
  <c r="K194" i="1" s="1"/>
  <c r="J202" i="1"/>
  <c r="J201" i="1" s="1"/>
  <c r="J197" i="1" s="1"/>
  <c r="J194" i="1" s="1"/>
  <c r="I202" i="1"/>
  <c r="I201" i="1" s="1"/>
  <c r="I197" i="1" s="1"/>
  <c r="I194" i="1" s="1"/>
  <c r="H202" i="1"/>
  <c r="H201" i="1" s="1"/>
  <c r="H197" i="1" s="1"/>
  <c r="H194" i="1" s="1"/>
  <c r="G202" i="1"/>
  <c r="G201" i="1" s="1"/>
  <c r="G197" i="1" s="1"/>
  <c r="G194" i="1" s="1"/>
  <c r="F202" i="1"/>
  <c r="E202" i="1"/>
  <c r="E201" i="1" s="1"/>
  <c r="E197" i="1" s="1"/>
  <c r="E194" i="1" s="1"/>
  <c r="D202" i="1"/>
  <c r="Z190" i="1"/>
  <c r="Z189" i="1" s="1"/>
  <c r="Z185" i="1" s="1"/>
  <c r="Z182" i="1" s="1"/>
  <c r="Y190" i="1"/>
  <c r="X190" i="1"/>
  <c r="X189" i="1" s="1"/>
  <c r="X185" i="1" s="1"/>
  <c r="X182" i="1" s="1"/>
  <c r="W190" i="1"/>
  <c r="V190" i="1"/>
  <c r="V189" i="1" s="1"/>
  <c r="V185" i="1" s="1"/>
  <c r="V182" i="1" s="1"/>
  <c r="U190" i="1"/>
  <c r="U189" i="1" s="1"/>
  <c r="U185" i="1" s="1"/>
  <c r="U182" i="1" s="1"/>
  <c r="T190" i="1"/>
  <c r="T189" i="1" s="1"/>
  <c r="T185" i="1" s="1"/>
  <c r="T182" i="1" s="1"/>
  <c r="S190" i="1"/>
  <c r="S189" i="1" s="1"/>
  <c r="S185" i="1" s="1"/>
  <c r="S182" i="1" s="1"/>
  <c r="R190" i="1"/>
  <c r="R189" i="1" s="1"/>
  <c r="R185" i="1" s="1"/>
  <c r="Q190" i="1"/>
  <c r="Q189" i="1" s="1"/>
  <c r="Q185" i="1" s="1"/>
  <c r="Q182" i="1" s="1"/>
  <c r="P190" i="1"/>
  <c r="O190" i="1"/>
  <c r="O189" i="1" s="1"/>
  <c r="O185" i="1" s="1"/>
  <c r="O182" i="1" s="1"/>
  <c r="N190" i="1"/>
  <c r="N189" i="1" s="1"/>
  <c r="N185" i="1" s="1"/>
  <c r="N182" i="1" s="1"/>
  <c r="M190" i="1"/>
  <c r="M189" i="1" s="1"/>
  <c r="M185" i="1" s="1"/>
  <c r="M182" i="1" s="1"/>
  <c r="L190" i="1"/>
  <c r="L189" i="1" s="1"/>
  <c r="L185" i="1" s="1"/>
  <c r="L182" i="1" s="1"/>
  <c r="K190" i="1"/>
  <c r="K189" i="1" s="1"/>
  <c r="K185" i="1" s="1"/>
  <c r="K182" i="1" s="1"/>
  <c r="J190" i="1"/>
  <c r="J189" i="1" s="1"/>
  <c r="J185" i="1" s="1"/>
  <c r="J182" i="1" s="1"/>
  <c r="I190" i="1"/>
  <c r="H190" i="1"/>
  <c r="H189" i="1" s="1"/>
  <c r="H185" i="1" s="1"/>
  <c r="H182" i="1" s="1"/>
  <c r="G190" i="1"/>
  <c r="G189" i="1" s="1"/>
  <c r="G185" i="1" s="1"/>
  <c r="G182" i="1" s="1"/>
  <c r="F190" i="1"/>
  <c r="F189" i="1" s="1"/>
  <c r="F185" i="1" s="1"/>
  <c r="F182" i="1" s="1"/>
  <c r="E190" i="1"/>
  <c r="E189" i="1" s="1"/>
  <c r="E185" i="1" s="1"/>
  <c r="E182" i="1" s="1"/>
  <c r="D190" i="1"/>
  <c r="Z179" i="1"/>
  <c r="Z178" i="1" s="1"/>
  <c r="Z174" i="1" s="1"/>
  <c r="Z171" i="1" s="1"/>
  <c r="Y179" i="1"/>
  <c r="X179" i="1"/>
  <c r="X178" i="1" s="1"/>
  <c r="X174" i="1" s="1"/>
  <c r="X171" i="1" s="1"/>
  <c r="W179" i="1"/>
  <c r="W178" i="1" s="1"/>
  <c r="W174" i="1" s="1"/>
  <c r="W171" i="1" s="1"/>
  <c r="V179" i="1"/>
  <c r="V178" i="1" s="1"/>
  <c r="V174" i="1" s="1"/>
  <c r="V171" i="1" s="1"/>
  <c r="U179" i="1"/>
  <c r="U178" i="1" s="1"/>
  <c r="U174" i="1" s="1"/>
  <c r="U171" i="1" s="1"/>
  <c r="T179" i="1"/>
  <c r="T178" i="1" s="1"/>
  <c r="T174" i="1" s="1"/>
  <c r="T171" i="1" s="1"/>
  <c r="S179" i="1"/>
  <c r="S178" i="1" s="1"/>
  <c r="S174" i="1" s="1"/>
  <c r="S171" i="1" s="1"/>
  <c r="R179" i="1"/>
  <c r="Q179" i="1"/>
  <c r="Q178" i="1" s="1"/>
  <c r="Q174" i="1" s="1"/>
  <c r="Q171" i="1" s="1"/>
  <c r="P179" i="1"/>
  <c r="O179" i="1"/>
  <c r="O178" i="1" s="1"/>
  <c r="O174" i="1" s="1"/>
  <c r="O171" i="1" s="1"/>
  <c r="N179" i="1"/>
  <c r="N178" i="1" s="1"/>
  <c r="N174" i="1" s="1"/>
  <c r="N171" i="1" s="1"/>
  <c r="M179" i="1"/>
  <c r="M178" i="1" s="1"/>
  <c r="M174" i="1" s="1"/>
  <c r="M171" i="1" s="1"/>
  <c r="L179" i="1"/>
  <c r="L178" i="1" s="1"/>
  <c r="L174" i="1" s="1"/>
  <c r="L171" i="1" s="1"/>
  <c r="K179" i="1"/>
  <c r="K178" i="1" s="1"/>
  <c r="K174" i="1" s="1"/>
  <c r="K171" i="1" s="1"/>
  <c r="J179" i="1"/>
  <c r="J178" i="1" s="1"/>
  <c r="J174" i="1" s="1"/>
  <c r="J171" i="1" s="1"/>
  <c r="I179" i="1"/>
  <c r="H179" i="1"/>
  <c r="H178" i="1" s="1"/>
  <c r="H174" i="1" s="1"/>
  <c r="H171" i="1" s="1"/>
  <c r="G179" i="1"/>
  <c r="G178" i="1" s="1"/>
  <c r="G174" i="1" s="1"/>
  <c r="G171" i="1" s="1"/>
  <c r="F179" i="1"/>
  <c r="F178" i="1" s="1"/>
  <c r="F174" i="1" s="1"/>
  <c r="F171" i="1" s="1"/>
  <c r="E179" i="1"/>
  <c r="E178" i="1" s="1"/>
  <c r="E174" i="1" s="1"/>
  <c r="E171" i="1" s="1"/>
  <c r="D179" i="1"/>
  <c r="Z169" i="1"/>
  <c r="Z168" i="1" s="1"/>
  <c r="Z166" i="1" s="1"/>
  <c r="Z165" i="1" s="1"/>
  <c r="Y169" i="1"/>
  <c r="AA169" i="1" s="1"/>
  <c r="X169" i="1"/>
  <c r="X168" i="1" s="1"/>
  <c r="X166" i="1" s="1"/>
  <c r="X165" i="1" s="1"/>
  <c r="W169" i="1"/>
  <c r="W168" i="1" s="1"/>
  <c r="W166" i="1" s="1"/>
  <c r="W165" i="1" s="1"/>
  <c r="V169" i="1"/>
  <c r="V168" i="1" s="1"/>
  <c r="V166" i="1" s="1"/>
  <c r="V165" i="1" s="1"/>
  <c r="U169" i="1"/>
  <c r="U168" i="1" s="1"/>
  <c r="U166" i="1" s="1"/>
  <c r="U165" i="1" s="1"/>
  <c r="T169" i="1"/>
  <c r="T168" i="1" s="1"/>
  <c r="T166" i="1" s="1"/>
  <c r="T165" i="1" s="1"/>
  <c r="S169" i="1"/>
  <c r="S168" i="1" s="1"/>
  <c r="S166" i="1" s="1"/>
  <c r="S165" i="1" s="1"/>
  <c r="R169" i="1"/>
  <c r="Q169" i="1"/>
  <c r="Q168" i="1" s="1"/>
  <c r="Q166" i="1" s="1"/>
  <c r="Q165" i="1" s="1"/>
  <c r="P169" i="1"/>
  <c r="P168" i="1" s="1"/>
  <c r="O169" i="1"/>
  <c r="O168" i="1" s="1"/>
  <c r="O166" i="1" s="1"/>
  <c r="O165" i="1" s="1"/>
  <c r="N169" i="1"/>
  <c r="N168" i="1" s="1"/>
  <c r="N166" i="1" s="1"/>
  <c r="N165" i="1" s="1"/>
  <c r="M169" i="1"/>
  <c r="M168" i="1" s="1"/>
  <c r="M166" i="1" s="1"/>
  <c r="M165" i="1" s="1"/>
  <c r="L169" i="1"/>
  <c r="L168" i="1" s="1"/>
  <c r="L166" i="1" s="1"/>
  <c r="L165" i="1" s="1"/>
  <c r="K169" i="1"/>
  <c r="K168" i="1" s="1"/>
  <c r="K166" i="1" s="1"/>
  <c r="K165" i="1" s="1"/>
  <c r="J169" i="1"/>
  <c r="J168" i="1" s="1"/>
  <c r="J166" i="1" s="1"/>
  <c r="J165" i="1" s="1"/>
  <c r="I169" i="1"/>
  <c r="I168" i="1" s="1"/>
  <c r="H169" i="1"/>
  <c r="H168" i="1" s="1"/>
  <c r="H166" i="1" s="1"/>
  <c r="H165" i="1" s="1"/>
  <c r="G169" i="1"/>
  <c r="G168" i="1" s="1"/>
  <c r="G166" i="1" s="1"/>
  <c r="G165" i="1" s="1"/>
  <c r="F169" i="1"/>
  <c r="E169" i="1"/>
  <c r="E168" i="1" s="1"/>
  <c r="E166" i="1" s="1"/>
  <c r="E165" i="1" s="1"/>
  <c r="D169" i="1"/>
  <c r="Z163" i="1"/>
  <c r="Z162" i="1" s="1"/>
  <c r="Z160" i="1" s="1"/>
  <c r="Z159" i="1" s="1"/>
  <c r="Y163" i="1"/>
  <c r="X163" i="1"/>
  <c r="X162" i="1" s="1"/>
  <c r="X160" i="1" s="1"/>
  <c r="X159" i="1" s="1"/>
  <c r="W163" i="1"/>
  <c r="W162" i="1" s="1"/>
  <c r="W160" i="1" s="1"/>
  <c r="W159" i="1" s="1"/>
  <c r="V163" i="1"/>
  <c r="V162" i="1" s="1"/>
  <c r="V160" i="1" s="1"/>
  <c r="V159" i="1" s="1"/>
  <c r="U163" i="1"/>
  <c r="U162" i="1" s="1"/>
  <c r="U160" i="1" s="1"/>
  <c r="U159" i="1" s="1"/>
  <c r="T163" i="1"/>
  <c r="T162" i="1" s="1"/>
  <c r="T160" i="1" s="1"/>
  <c r="T159" i="1" s="1"/>
  <c r="S163" i="1"/>
  <c r="S162" i="1" s="1"/>
  <c r="S160" i="1" s="1"/>
  <c r="S159" i="1" s="1"/>
  <c r="R163" i="1"/>
  <c r="Q163" i="1"/>
  <c r="Q162" i="1" s="1"/>
  <c r="Q160" i="1" s="1"/>
  <c r="Q159" i="1" s="1"/>
  <c r="P163" i="1"/>
  <c r="P162" i="1" s="1"/>
  <c r="O163" i="1"/>
  <c r="O162" i="1" s="1"/>
  <c r="O160" i="1" s="1"/>
  <c r="O159" i="1" s="1"/>
  <c r="N163" i="1"/>
  <c r="N162" i="1" s="1"/>
  <c r="N160" i="1" s="1"/>
  <c r="N159" i="1" s="1"/>
  <c r="M163" i="1"/>
  <c r="M162" i="1" s="1"/>
  <c r="M160" i="1" s="1"/>
  <c r="M159" i="1" s="1"/>
  <c r="L163" i="1"/>
  <c r="L162" i="1" s="1"/>
  <c r="L160" i="1" s="1"/>
  <c r="L159" i="1" s="1"/>
  <c r="K163" i="1"/>
  <c r="K162" i="1" s="1"/>
  <c r="K160" i="1" s="1"/>
  <c r="K159" i="1" s="1"/>
  <c r="J163" i="1"/>
  <c r="J162" i="1" s="1"/>
  <c r="J160" i="1" s="1"/>
  <c r="J159" i="1" s="1"/>
  <c r="I163" i="1"/>
  <c r="H163" i="1"/>
  <c r="H162" i="1" s="1"/>
  <c r="H160" i="1" s="1"/>
  <c r="H159" i="1" s="1"/>
  <c r="G163" i="1"/>
  <c r="G162" i="1" s="1"/>
  <c r="G160" i="1" s="1"/>
  <c r="G159" i="1" s="1"/>
  <c r="F163" i="1"/>
  <c r="E163" i="1"/>
  <c r="E162" i="1" s="1"/>
  <c r="E160" i="1" s="1"/>
  <c r="E159" i="1" s="1"/>
  <c r="D163" i="1"/>
  <c r="Z157" i="1"/>
  <c r="Z156" i="1" s="1"/>
  <c r="Z154" i="1" s="1"/>
  <c r="Z153" i="1" s="1"/>
  <c r="Y157" i="1"/>
  <c r="X157" i="1"/>
  <c r="X156" i="1" s="1"/>
  <c r="X154" i="1" s="1"/>
  <c r="X153" i="1" s="1"/>
  <c r="W157" i="1"/>
  <c r="W156" i="1" s="1"/>
  <c r="W154" i="1" s="1"/>
  <c r="W153" i="1" s="1"/>
  <c r="V157" i="1"/>
  <c r="V156" i="1" s="1"/>
  <c r="V154" i="1" s="1"/>
  <c r="V153" i="1" s="1"/>
  <c r="U157" i="1"/>
  <c r="U156" i="1" s="1"/>
  <c r="U154" i="1" s="1"/>
  <c r="U153" i="1" s="1"/>
  <c r="T157" i="1"/>
  <c r="T156" i="1" s="1"/>
  <c r="T154" i="1" s="1"/>
  <c r="T153" i="1" s="1"/>
  <c r="S157" i="1"/>
  <c r="S156" i="1" s="1"/>
  <c r="S154" i="1" s="1"/>
  <c r="S153" i="1" s="1"/>
  <c r="R157" i="1"/>
  <c r="Q157" i="1"/>
  <c r="Q156" i="1" s="1"/>
  <c r="Q154" i="1" s="1"/>
  <c r="Q153" i="1" s="1"/>
  <c r="P157" i="1"/>
  <c r="P156" i="1" s="1"/>
  <c r="O157" i="1"/>
  <c r="O156" i="1" s="1"/>
  <c r="O154" i="1" s="1"/>
  <c r="O153" i="1" s="1"/>
  <c r="N157" i="1"/>
  <c r="N156" i="1" s="1"/>
  <c r="N154" i="1" s="1"/>
  <c r="N153" i="1" s="1"/>
  <c r="M157" i="1"/>
  <c r="M156" i="1" s="1"/>
  <c r="M154" i="1" s="1"/>
  <c r="M153" i="1" s="1"/>
  <c r="L157" i="1"/>
  <c r="L156" i="1" s="1"/>
  <c r="L154" i="1" s="1"/>
  <c r="L153" i="1" s="1"/>
  <c r="K157" i="1"/>
  <c r="K156" i="1" s="1"/>
  <c r="K154" i="1" s="1"/>
  <c r="K153" i="1" s="1"/>
  <c r="J157" i="1"/>
  <c r="J156" i="1" s="1"/>
  <c r="J154" i="1" s="1"/>
  <c r="J153" i="1" s="1"/>
  <c r="I157" i="1"/>
  <c r="I156" i="1" s="1"/>
  <c r="H157" i="1"/>
  <c r="H156" i="1" s="1"/>
  <c r="H154" i="1" s="1"/>
  <c r="H153" i="1" s="1"/>
  <c r="G157" i="1"/>
  <c r="G156" i="1" s="1"/>
  <c r="G154" i="1" s="1"/>
  <c r="G153" i="1" s="1"/>
  <c r="F157" i="1"/>
  <c r="F156" i="1" s="1"/>
  <c r="F154" i="1" s="1"/>
  <c r="F153" i="1" s="1"/>
  <c r="E157" i="1"/>
  <c r="E156" i="1" s="1"/>
  <c r="E154" i="1" s="1"/>
  <c r="E153" i="1" s="1"/>
  <c r="D157" i="1"/>
  <c r="Z151" i="1"/>
  <c r="Z150" i="1" s="1"/>
  <c r="Z148" i="1" s="1"/>
  <c r="Z147" i="1" s="1"/>
  <c r="Y151" i="1"/>
  <c r="AA151" i="1" s="1"/>
  <c r="X151" i="1"/>
  <c r="X150" i="1" s="1"/>
  <c r="X148" i="1" s="1"/>
  <c r="X147" i="1" s="1"/>
  <c r="W151" i="1"/>
  <c r="W150" i="1" s="1"/>
  <c r="W148" i="1" s="1"/>
  <c r="W147" i="1" s="1"/>
  <c r="V151" i="1"/>
  <c r="V150" i="1" s="1"/>
  <c r="V148" i="1" s="1"/>
  <c r="V147" i="1" s="1"/>
  <c r="U151" i="1"/>
  <c r="U150" i="1" s="1"/>
  <c r="U148" i="1" s="1"/>
  <c r="U147" i="1" s="1"/>
  <c r="T151" i="1"/>
  <c r="T150" i="1" s="1"/>
  <c r="T148" i="1" s="1"/>
  <c r="T147" i="1" s="1"/>
  <c r="S151" i="1"/>
  <c r="S150" i="1" s="1"/>
  <c r="S148" i="1" s="1"/>
  <c r="S147" i="1" s="1"/>
  <c r="R151" i="1"/>
  <c r="Q151" i="1"/>
  <c r="Q150" i="1" s="1"/>
  <c r="Q148" i="1" s="1"/>
  <c r="Q147" i="1" s="1"/>
  <c r="P151" i="1"/>
  <c r="O151" i="1"/>
  <c r="O150" i="1" s="1"/>
  <c r="O148" i="1" s="1"/>
  <c r="O147" i="1" s="1"/>
  <c r="N151" i="1"/>
  <c r="N150" i="1" s="1"/>
  <c r="N148" i="1" s="1"/>
  <c r="N147" i="1" s="1"/>
  <c r="M151" i="1"/>
  <c r="M150" i="1" s="1"/>
  <c r="M148" i="1" s="1"/>
  <c r="M147" i="1" s="1"/>
  <c r="L151" i="1"/>
  <c r="L150" i="1" s="1"/>
  <c r="L148" i="1" s="1"/>
  <c r="L147" i="1" s="1"/>
  <c r="K151" i="1"/>
  <c r="K150" i="1" s="1"/>
  <c r="K148" i="1" s="1"/>
  <c r="K147" i="1" s="1"/>
  <c r="J151" i="1"/>
  <c r="J150" i="1" s="1"/>
  <c r="J148" i="1" s="1"/>
  <c r="J147" i="1" s="1"/>
  <c r="I151" i="1"/>
  <c r="I150" i="1" s="1"/>
  <c r="H151" i="1"/>
  <c r="H150" i="1" s="1"/>
  <c r="G151" i="1"/>
  <c r="G150" i="1" s="1"/>
  <c r="G148" i="1" s="1"/>
  <c r="G147" i="1" s="1"/>
  <c r="F151" i="1"/>
  <c r="E151" i="1"/>
  <c r="E150" i="1" s="1"/>
  <c r="E148" i="1" s="1"/>
  <c r="E147" i="1" s="1"/>
  <c r="D151" i="1"/>
  <c r="Z145" i="1"/>
  <c r="Z144" i="1" s="1"/>
  <c r="Y145" i="1"/>
  <c r="AA145" i="1" s="1"/>
  <c r="X145" i="1"/>
  <c r="X144" i="1" s="1"/>
  <c r="X142" i="1" s="1"/>
  <c r="X141" i="1" s="1"/>
  <c r="W145" i="1"/>
  <c r="V145" i="1"/>
  <c r="V144" i="1" s="1"/>
  <c r="V142" i="1" s="1"/>
  <c r="V141" i="1" s="1"/>
  <c r="U145" i="1"/>
  <c r="U144" i="1" s="1"/>
  <c r="U142" i="1" s="1"/>
  <c r="U141" i="1" s="1"/>
  <c r="T145" i="1"/>
  <c r="T144" i="1" s="1"/>
  <c r="S145" i="1"/>
  <c r="S144" i="1" s="1"/>
  <c r="R145" i="1"/>
  <c r="Q145" i="1"/>
  <c r="Q144" i="1" s="1"/>
  <c r="P145" i="1"/>
  <c r="P144" i="1" s="1"/>
  <c r="O145" i="1"/>
  <c r="O144" i="1" s="1"/>
  <c r="O142" i="1" s="1"/>
  <c r="O141" i="1" s="1"/>
  <c r="N145" i="1"/>
  <c r="N144" i="1" s="1"/>
  <c r="N142" i="1" s="1"/>
  <c r="N141" i="1" s="1"/>
  <c r="M145" i="1"/>
  <c r="M144" i="1" s="1"/>
  <c r="L145" i="1"/>
  <c r="L144" i="1" s="1"/>
  <c r="K145" i="1"/>
  <c r="K144" i="1" s="1"/>
  <c r="K142" i="1" s="1"/>
  <c r="K141" i="1" s="1"/>
  <c r="J145" i="1"/>
  <c r="J144" i="1" s="1"/>
  <c r="I145" i="1"/>
  <c r="H145" i="1"/>
  <c r="H144" i="1" s="1"/>
  <c r="H142" i="1" s="1"/>
  <c r="H141" i="1" s="1"/>
  <c r="G145" i="1"/>
  <c r="G144" i="1" s="1"/>
  <c r="G142" i="1" s="1"/>
  <c r="G141" i="1" s="1"/>
  <c r="F145" i="1"/>
  <c r="E145" i="1"/>
  <c r="E144" i="1" s="1"/>
  <c r="E142" i="1" s="1"/>
  <c r="E141" i="1" s="1"/>
  <c r="D145" i="1"/>
  <c r="Z139" i="1"/>
  <c r="Z138" i="1" s="1"/>
  <c r="Z136" i="1" s="1"/>
  <c r="Z135" i="1" s="1"/>
  <c r="Y139" i="1"/>
  <c r="X139" i="1"/>
  <c r="X138" i="1" s="1"/>
  <c r="X136" i="1" s="1"/>
  <c r="X135" i="1" s="1"/>
  <c r="W139" i="1"/>
  <c r="W138" i="1" s="1"/>
  <c r="W136" i="1" s="1"/>
  <c r="W135" i="1" s="1"/>
  <c r="V139" i="1"/>
  <c r="V138" i="1" s="1"/>
  <c r="V136" i="1" s="1"/>
  <c r="V135" i="1" s="1"/>
  <c r="U139" i="1"/>
  <c r="U138" i="1" s="1"/>
  <c r="U136" i="1" s="1"/>
  <c r="U135" i="1" s="1"/>
  <c r="T139" i="1"/>
  <c r="T138" i="1" s="1"/>
  <c r="T136" i="1" s="1"/>
  <c r="T135" i="1" s="1"/>
  <c r="S139" i="1"/>
  <c r="S138" i="1" s="1"/>
  <c r="S136" i="1" s="1"/>
  <c r="S135" i="1" s="1"/>
  <c r="R139" i="1"/>
  <c r="R138" i="1" s="1"/>
  <c r="R136" i="1" s="1"/>
  <c r="R135" i="1" s="1"/>
  <c r="Q139" i="1"/>
  <c r="Q138" i="1" s="1"/>
  <c r="Q136" i="1" s="1"/>
  <c r="Q135" i="1" s="1"/>
  <c r="P139" i="1"/>
  <c r="P138" i="1" s="1"/>
  <c r="P136" i="1" s="1"/>
  <c r="P135" i="1" s="1"/>
  <c r="O139" i="1"/>
  <c r="O138" i="1" s="1"/>
  <c r="O136" i="1" s="1"/>
  <c r="O135" i="1" s="1"/>
  <c r="N139" i="1"/>
  <c r="N138" i="1" s="1"/>
  <c r="N136" i="1" s="1"/>
  <c r="N135" i="1" s="1"/>
  <c r="M139" i="1"/>
  <c r="M138" i="1" s="1"/>
  <c r="M136" i="1" s="1"/>
  <c r="M135" i="1" s="1"/>
  <c r="L139" i="1"/>
  <c r="L138" i="1" s="1"/>
  <c r="L136" i="1" s="1"/>
  <c r="L135" i="1" s="1"/>
  <c r="K139" i="1"/>
  <c r="K138" i="1" s="1"/>
  <c r="K136" i="1" s="1"/>
  <c r="K135" i="1" s="1"/>
  <c r="J139" i="1"/>
  <c r="J138" i="1" s="1"/>
  <c r="J136" i="1" s="1"/>
  <c r="J135" i="1" s="1"/>
  <c r="I139" i="1"/>
  <c r="I138" i="1" s="1"/>
  <c r="I136" i="1" s="1"/>
  <c r="I135" i="1" s="1"/>
  <c r="H139" i="1"/>
  <c r="H138" i="1" s="1"/>
  <c r="H136" i="1" s="1"/>
  <c r="H135" i="1" s="1"/>
  <c r="G139" i="1"/>
  <c r="G138" i="1" s="1"/>
  <c r="G136" i="1" s="1"/>
  <c r="G135" i="1" s="1"/>
  <c r="F139" i="1"/>
  <c r="E139" i="1"/>
  <c r="E138" i="1" s="1"/>
  <c r="E136" i="1" s="1"/>
  <c r="E135" i="1" s="1"/>
  <c r="D139" i="1"/>
  <c r="Z133" i="1"/>
  <c r="Z132" i="1" s="1"/>
  <c r="Z130" i="1" s="1"/>
  <c r="Z129" i="1" s="1"/>
  <c r="Y133" i="1"/>
  <c r="X133" i="1"/>
  <c r="X132" i="1" s="1"/>
  <c r="X130" i="1" s="1"/>
  <c r="X129" i="1" s="1"/>
  <c r="W133" i="1"/>
  <c r="W132" i="1" s="1"/>
  <c r="W130" i="1" s="1"/>
  <c r="W129" i="1" s="1"/>
  <c r="V133" i="1"/>
  <c r="V132" i="1" s="1"/>
  <c r="V130" i="1" s="1"/>
  <c r="V129" i="1" s="1"/>
  <c r="U133" i="1"/>
  <c r="U132" i="1" s="1"/>
  <c r="U130" i="1" s="1"/>
  <c r="U129" i="1" s="1"/>
  <c r="T133" i="1"/>
  <c r="T132" i="1" s="1"/>
  <c r="T130" i="1" s="1"/>
  <c r="T129" i="1" s="1"/>
  <c r="S133" i="1"/>
  <c r="S132" i="1" s="1"/>
  <c r="S130" i="1" s="1"/>
  <c r="S129" i="1" s="1"/>
  <c r="R133" i="1"/>
  <c r="R132" i="1" s="1"/>
  <c r="R130" i="1" s="1"/>
  <c r="R129" i="1" s="1"/>
  <c r="Q133" i="1"/>
  <c r="Q132" i="1" s="1"/>
  <c r="Q130" i="1" s="1"/>
  <c r="Q129" i="1" s="1"/>
  <c r="P133" i="1"/>
  <c r="P132" i="1" s="1"/>
  <c r="P130" i="1" s="1"/>
  <c r="P129" i="1" s="1"/>
  <c r="O133" i="1"/>
  <c r="N133" i="1"/>
  <c r="N132" i="1" s="1"/>
  <c r="N130" i="1" s="1"/>
  <c r="N129" i="1" s="1"/>
  <c r="M133" i="1"/>
  <c r="M132" i="1" s="1"/>
  <c r="M130" i="1" s="1"/>
  <c r="M129" i="1" s="1"/>
  <c r="L133" i="1"/>
  <c r="L132" i="1" s="1"/>
  <c r="L130" i="1" s="1"/>
  <c r="L129" i="1" s="1"/>
  <c r="K133" i="1"/>
  <c r="K132" i="1" s="1"/>
  <c r="K130" i="1" s="1"/>
  <c r="K129" i="1" s="1"/>
  <c r="J133" i="1"/>
  <c r="J132" i="1" s="1"/>
  <c r="J130" i="1" s="1"/>
  <c r="J129" i="1" s="1"/>
  <c r="I133" i="1"/>
  <c r="I132" i="1" s="1"/>
  <c r="I130" i="1" s="1"/>
  <c r="I129" i="1" s="1"/>
  <c r="H133" i="1"/>
  <c r="H132" i="1" s="1"/>
  <c r="H130" i="1" s="1"/>
  <c r="H129" i="1" s="1"/>
  <c r="G133" i="1"/>
  <c r="G132" i="1" s="1"/>
  <c r="G130" i="1" s="1"/>
  <c r="G129" i="1" s="1"/>
  <c r="F133" i="1"/>
  <c r="F132" i="1" s="1"/>
  <c r="E133" i="1"/>
  <c r="E132" i="1" s="1"/>
  <c r="E130" i="1" s="1"/>
  <c r="E129" i="1" s="1"/>
  <c r="D133" i="1"/>
  <c r="Z127" i="1"/>
  <c r="Z126" i="1" s="1"/>
  <c r="Y127" i="1"/>
  <c r="X127" i="1"/>
  <c r="X126" i="1" s="1"/>
  <c r="W127" i="1"/>
  <c r="W126" i="1" s="1"/>
  <c r="V127" i="1"/>
  <c r="V126" i="1" s="1"/>
  <c r="U127" i="1"/>
  <c r="U126" i="1" s="1"/>
  <c r="T127" i="1"/>
  <c r="T126" i="1" s="1"/>
  <c r="S127" i="1"/>
  <c r="S126" i="1" s="1"/>
  <c r="R127" i="1"/>
  <c r="R126" i="1" s="1"/>
  <c r="Q127" i="1"/>
  <c r="Q126" i="1" s="1"/>
  <c r="P127" i="1"/>
  <c r="P126" i="1" s="1"/>
  <c r="O127" i="1"/>
  <c r="O126" i="1" s="1"/>
  <c r="N127" i="1"/>
  <c r="N126" i="1" s="1"/>
  <c r="M127" i="1"/>
  <c r="M126" i="1" s="1"/>
  <c r="L127" i="1"/>
  <c r="L126" i="1" s="1"/>
  <c r="K127" i="1"/>
  <c r="K126" i="1" s="1"/>
  <c r="J127" i="1"/>
  <c r="J126" i="1" s="1"/>
  <c r="I127" i="1"/>
  <c r="I126" i="1" s="1"/>
  <c r="H127" i="1"/>
  <c r="H126" i="1" s="1"/>
  <c r="G127" i="1"/>
  <c r="G126" i="1" s="1"/>
  <c r="F127" i="1"/>
  <c r="F126" i="1" s="1"/>
  <c r="E127" i="1"/>
  <c r="E126" i="1" s="1"/>
  <c r="D127" i="1"/>
  <c r="D126" i="1" s="1"/>
  <c r="Z124" i="1"/>
  <c r="Z123" i="1" s="1"/>
  <c r="Z121" i="1" s="1"/>
  <c r="Z120" i="1" s="1"/>
  <c r="Y124" i="1"/>
  <c r="X124" i="1"/>
  <c r="X123" i="1" s="1"/>
  <c r="X121" i="1" s="1"/>
  <c r="X120" i="1" s="1"/>
  <c r="W124" i="1"/>
  <c r="W123" i="1" s="1"/>
  <c r="W121" i="1" s="1"/>
  <c r="V124" i="1"/>
  <c r="U124" i="1"/>
  <c r="U123" i="1" s="1"/>
  <c r="U121" i="1" s="1"/>
  <c r="U120" i="1" s="1"/>
  <c r="T124" i="1"/>
  <c r="T123" i="1" s="1"/>
  <c r="T121" i="1" s="1"/>
  <c r="T120" i="1" s="1"/>
  <c r="S124" i="1"/>
  <c r="S123" i="1" s="1"/>
  <c r="S121" i="1" s="1"/>
  <c r="S120" i="1" s="1"/>
  <c r="R124" i="1"/>
  <c r="R123" i="1" s="1"/>
  <c r="Q124" i="1"/>
  <c r="Q123" i="1" s="1"/>
  <c r="Q121" i="1" s="1"/>
  <c r="Q120" i="1" s="1"/>
  <c r="P124" i="1"/>
  <c r="P123" i="1" s="1"/>
  <c r="P121" i="1" s="1"/>
  <c r="P120" i="1" s="1"/>
  <c r="O124" i="1"/>
  <c r="O123" i="1" s="1"/>
  <c r="N124" i="1"/>
  <c r="N123" i="1" s="1"/>
  <c r="N121" i="1" s="1"/>
  <c r="N120" i="1" s="1"/>
  <c r="M124" i="1"/>
  <c r="M123" i="1" s="1"/>
  <c r="L124" i="1"/>
  <c r="L123" i="1" s="1"/>
  <c r="L121" i="1" s="1"/>
  <c r="L120" i="1" s="1"/>
  <c r="K124" i="1"/>
  <c r="K123" i="1" s="1"/>
  <c r="K121" i="1" s="1"/>
  <c r="K120" i="1" s="1"/>
  <c r="J124" i="1"/>
  <c r="J123" i="1" s="1"/>
  <c r="J121" i="1" s="1"/>
  <c r="J120" i="1" s="1"/>
  <c r="I124" i="1"/>
  <c r="H124" i="1"/>
  <c r="H123" i="1" s="1"/>
  <c r="H121" i="1" s="1"/>
  <c r="H120" i="1" s="1"/>
  <c r="G124" i="1"/>
  <c r="G123" i="1" s="1"/>
  <c r="G121" i="1" s="1"/>
  <c r="G120" i="1" s="1"/>
  <c r="F124" i="1"/>
  <c r="F123" i="1" s="1"/>
  <c r="F121" i="1" s="1"/>
  <c r="F120" i="1" s="1"/>
  <c r="E124" i="1"/>
  <c r="E123" i="1" s="1"/>
  <c r="E121" i="1" s="1"/>
  <c r="E120" i="1" s="1"/>
  <c r="D124" i="1"/>
  <c r="Z118" i="1"/>
  <c r="Z117" i="1" s="1"/>
  <c r="Z115" i="1" s="1"/>
  <c r="Z114" i="1" s="1"/>
  <c r="Y118" i="1"/>
  <c r="X118" i="1"/>
  <c r="X117" i="1" s="1"/>
  <c r="X115" i="1" s="1"/>
  <c r="X114" i="1" s="1"/>
  <c r="W118" i="1"/>
  <c r="V118" i="1"/>
  <c r="V117" i="1" s="1"/>
  <c r="V115" i="1" s="1"/>
  <c r="V114" i="1" s="1"/>
  <c r="U118" i="1"/>
  <c r="U117" i="1" s="1"/>
  <c r="T118" i="1"/>
  <c r="T117" i="1" s="1"/>
  <c r="T115" i="1" s="1"/>
  <c r="T114" i="1" s="1"/>
  <c r="S118" i="1"/>
  <c r="S117" i="1" s="1"/>
  <c r="S115" i="1" s="1"/>
  <c r="S114" i="1" s="1"/>
  <c r="R118" i="1"/>
  <c r="R117" i="1" s="1"/>
  <c r="R115" i="1" s="1"/>
  <c r="R114" i="1" s="1"/>
  <c r="Q118" i="1"/>
  <c r="Q117" i="1" s="1"/>
  <c r="Q115" i="1" s="1"/>
  <c r="Q114" i="1" s="1"/>
  <c r="P118" i="1"/>
  <c r="P117" i="1" s="1"/>
  <c r="P115" i="1" s="1"/>
  <c r="P114" i="1" s="1"/>
  <c r="O118" i="1"/>
  <c r="N118" i="1"/>
  <c r="N117" i="1" s="1"/>
  <c r="N115" i="1" s="1"/>
  <c r="N114" i="1" s="1"/>
  <c r="M118" i="1"/>
  <c r="M117" i="1" s="1"/>
  <c r="M115" i="1" s="1"/>
  <c r="M114" i="1" s="1"/>
  <c r="L118" i="1"/>
  <c r="L117" i="1" s="1"/>
  <c r="L115" i="1" s="1"/>
  <c r="L114" i="1" s="1"/>
  <c r="K118" i="1"/>
  <c r="K117" i="1" s="1"/>
  <c r="K115" i="1" s="1"/>
  <c r="K114" i="1" s="1"/>
  <c r="J118" i="1"/>
  <c r="J117" i="1" s="1"/>
  <c r="J115" i="1" s="1"/>
  <c r="J114" i="1" s="1"/>
  <c r="I118" i="1"/>
  <c r="I117" i="1" s="1"/>
  <c r="I115" i="1" s="1"/>
  <c r="I114" i="1" s="1"/>
  <c r="H118" i="1"/>
  <c r="H117" i="1" s="1"/>
  <c r="H115" i="1" s="1"/>
  <c r="H114" i="1" s="1"/>
  <c r="G118" i="1"/>
  <c r="G117" i="1" s="1"/>
  <c r="G115" i="1" s="1"/>
  <c r="G114" i="1" s="1"/>
  <c r="F118" i="1"/>
  <c r="F117" i="1" s="1"/>
  <c r="F115" i="1" s="1"/>
  <c r="F114" i="1" s="1"/>
  <c r="E118" i="1"/>
  <c r="D118" i="1"/>
  <c r="Z111" i="1"/>
  <c r="Z110" i="1" s="1"/>
  <c r="Z105" i="1" s="1"/>
  <c r="Z102" i="1" s="1"/>
  <c r="Y111" i="1"/>
  <c r="X111" i="1"/>
  <c r="X110" i="1" s="1"/>
  <c r="W111" i="1"/>
  <c r="W110" i="1" s="1"/>
  <c r="W105" i="1" s="1"/>
  <c r="W102" i="1" s="1"/>
  <c r="V111" i="1"/>
  <c r="V110" i="1" s="1"/>
  <c r="V105" i="1" s="1"/>
  <c r="V102" i="1" s="1"/>
  <c r="U111" i="1"/>
  <c r="U110" i="1" s="1"/>
  <c r="U105" i="1" s="1"/>
  <c r="T111" i="1"/>
  <c r="S111" i="1"/>
  <c r="R111" i="1"/>
  <c r="R110" i="1" s="1"/>
  <c r="R105" i="1" s="1"/>
  <c r="R102" i="1" s="1"/>
  <c r="Q111" i="1"/>
  <c r="Q110" i="1" s="1"/>
  <c r="Q105" i="1" s="1"/>
  <c r="P111" i="1"/>
  <c r="O111" i="1"/>
  <c r="O110" i="1" s="1"/>
  <c r="O105" i="1" s="1"/>
  <c r="O102" i="1" s="1"/>
  <c r="N111" i="1"/>
  <c r="N110" i="1" s="1"/>
  <c r="N105" i="1" s="1"/>
  <c r="M111" i="1"/>
  <c r="L111" i="1"/>
  <c r="L110" i="1" s="1"/>
  <c r="L105" i="1" s="1"/>
  <c r="L102" i="1" s="1"/>
  <c r="K111" i="1"/>
  <c r="K110" i="1" s="1"/>
  <c r="J111" i="1"/>
  <c r="J110" i="1" s="1"/>
  <c r="J105" i="1" s="1"/>
  <c r="J102" i="1" s="1"/>
  <c r="I111" i="1"/>
  <c r="I110" i="1" s="1"/>
  <c r="I105" i="1" s="1"/>
  <c r="I102" i="1" s="1"/>
  <c r="H111" i="1"/>
  <c r="H110" i="1" s="1"/>
  <c r="H105" i="1" s="1"/>
  <c r="H102" i="1" s="1"/>
  <c r="G111" i="1"/>
  <c r="G110" i="1" s="1"/>
  <c r="G105" i="1" s="1"/>
  <c r="F111" i="1"/>
  <c r="F110" i="1" s="1"/>
  <c r="F105" i="1" s="1"/>
  <c r="E111" i="1"/>
  <c r="E110" i="1" s="1"/>
  <c r="E105" i="1" s="1"/>
  <c r="E102" i="1" s="1"/>
  <c r="D111" i="1"/>
  <c r="Z101" i="1"/>
  <c r="Y101" i="1"/>
  <c r="X101" i="1"/>
  <c r="W101" i="1"/>
  <c r="V101" i="1"/>
  <c r="U101" i="1"/>
  <c r="T101" i="1"/>
  <c r="S101" i="1"/>
  <c r="R101" i="1"/>
  <c r="Q101" i="1"/>
  <c r="P101" i="1"/>
  <c r="O101" i="1"/>
  <c r="N101" i="1"/>
  <c r="M101" i="1"/>
  <c r="L101" i="1"/>
  <c r="K101" i="1"/>
  <c r="J101" i="1"/>
  <c r="I101" i="1"/>
  <c r="H101" i="1"/>
  <c r="G101" i="1"/>
  <c r="F101" i="1"/>
  <c r="E101" i="1"/>
  <c r="D101" i="1"/>
  <c r="Z100" i="1"/>
  <c r="Y100" i="1"/>
  <c r="AA100" i="1" s="1"/>
  <c r="X100" i="1"/>
  <c r="W100" i="1"/>
  <c r="V100" i="1"/>
  <c r="U100" i="1"/>
  <c r="T100" i="1"/>
  <c r="S100" i="1"/>
  <c r="R100" i="1"/>
  <c r="Q100" i="1"/>
  <c r="P100" i="1"/>
  <c r="O100" i="1"/>
  <c r="N100" i="1"/>
  <c r="M100" i="1"/>
  <c r="L100" i="1"/>
  <c r="K100" i="1"/>
  <c r="J100" i="1"/>
  <c r="I100" i="1"/>
  <c r="H100" i="1"/>
  <c r="G100" i="1"/>
  <c r="F100" i="1"/>
  <c r="E100" i="1"/>
  <c r="D100" i="1"/>
  <c r="Z97" i="1"/>
  <c r="Y97" i="1"/>
  <c r="X97" i="1"/>
  <c r="W97" i="1"/>
  <c r="V97" i="1"/>
  <c r="U97" i="1"/>
  <c r="T97" i="1"/>
  <c r="S97" i="1"/>
  <c r="R97" i="1"/>
  <c r="Q97" i="1"/>
  <c r="P97" i="1"/>
  <c r="O97" i="1"/>
  <c r="N97" i="1"/>
  <c r="M97" i="1"/>
  <c r="L97" i="1"/>
  <c r="K97" i="1"/>
  <c r="J97" i="1"/>
  <c r="I97" i="1"/>
  <c r="H97" i="1"/>
  <c r="G97" i="1"/>
  <c r="F97" i="1"/>
  <c r="E97" i="1"/>
  <c r="D97" i="1"/>
  <c r="Z96" i="1"/>
  <c r="Z27" i="1" s="1"/>
  <c r="Y96" i="1"/>
  <c r="X96" i="1"/>
  <c r="X27" i="1" s="1"/>
  <c r="W96" i="1"/>
  <c r="W27" i="1" s="1"/>
  <c r="V96" i="1"/>
  <c r="V27" i="1" s="1"/>
  <c r="U96" i="1"/>
  <c r="U27" i="1" s="1"/>
  <c r="T96" i="1"/>
  <c r="T27" i="1" s="1"/>
  <c r="S96" i="1"/>
  <c r="S27" i="1" s="1"/>
  <c r="R96" i="1"/>
  <c r="R27" i="1" s="1"/>
  <c r="Q96" i="1"/>
  <c r="Q27" i="1" s="1"/>
  <c r="P96" i="1"/>
  <c r="P27" i="1" s="1"/>
  <c r="O96" i="1"/>
  <c r="N96" i="1"/>
  <c r="N27" i="1" s="1"/>
  <c r="M96" i="1"/>
  <c r="M27" i="1" s="1"/>
  <c r="L96" i="1"/>
  <c r="L27" i="1" s="1"/>
  <c r="K96" i="1"/>
  <c r="K27" i="1" s="1"/>
  <c r="J96" i="1"/>
  <c r="J27" i="1" s="1"/>
  <c r="I96" i="1"/>
  <c r="I27" i="1" s="1"/>
  <c r="H96" i="1"/>
  <c r="H27" i="1" s="1"/>
  <c r="G96" i="1"/>
  <c r="G27" i="1" s="1"/>
  <c r="F96" i="1"/>
  <c r="E96" i="1"/>
  <c r="E27" i="1" s="1"/>
  <c r="D96" i="1"/>
  <c r="Z95" i="1"/>
  <c r="Y95" i="1"/>
  <c r="X95" i="1"/>
  <c r="W95" i="1"/>
  <c r="V95" i="1"/>
  <c r="U95" i="1"/>
  <c r="T95" i="1"/>
  <c r="S95" i="1"/>
  <c r="R95" i="1"/>
  <c r="Q95" i="1"/>
  <c r="P95" i="1"/>
  <c r="O95" i="1"/>
  <c r="N95" i="1"/>
  <c r="M95" i="1"/>
  <c r="L95" i="1"/>
  <c r="K95" i="1"/>
  <c r="J95" i="1"/>
  <c r="I95" i="1"/>
  <c r="H95" i="1"/>
  <c r="G95" i="1"/>
  <c r="F95" i="1"/>
  <c r="E95" i="1"/>
  <c r="D95" i="1"/>
  <c r="Z94" i="1"/>
  <c r="Y94" i="1"/>
  <c r="X94" i="1"/>
  <c r="W94" i="1"/>
  <c r="V94" i="1"/>
  <c r="U94" i="1"/>
  <c r="T94" i="1"/>
  <c r="S94" i="1"/>
  <c r="R94" i="1"/>
  <c r="Q94" i="1"/>
  <c r="P94" i="1"/>
  <c r="O94" i="1"/>
  <c r="N94" i="1"/>
  <c r="M94" i="1"/>
  <c r="L94" i="1"/>
  <c r="K94" i="1"/>
  <c r="J94" i="1"/>
  <c r="I94" i="1"/>
  <c r="H94" i="1"/>
  <c r="G94" i="1"/>
  <c r="F94" i="1"/>
  <c r="E94" i="1"/>
  <c r="D94" i="1"/>
  <c r="Z92" i="1"/>
  <c r="Y92" i="1"/>
  <c r="X92" i="1"/>
  <c r="W92" i="1"/>
  <c r="V92" i="1"/>
  <c r="U92" i="1"/>
  <c r="T92" i="1"/>
  <c r="S92" i="1"/>
  <c r="R92" i="1"/>
  <c r="Q92" i="1"/>
  <c r="P92" i="1"/>
  <c r="O92" i="1"/>
  <c r="N92" i="1"/>
  <c r="M92" i="1"/>
  <c r="L92" i="1"/>
  <c r="K92" i="1"/>
  <c r="J92" i="1"/>
  <c r="I92" i="1"/>
  <c r="H92" i="1"/>
  <c r="G92" i="1"/>
  <c r="F92" i="1"/>
  <c r="E92" i="1"/>
  <c r="D92" i="1"/>
  <c r="Z91" i="1"/>
  <c r="Y91" i="1"/>
  <c r="X91" i="1"/>
  <c r="W91" i="1"/>
  <c r="V91" i="1"/>
  <c r="U91" i="1"/>
  <c r="T91" i="1"/>
  <c r="S91" i="1"/>
  <c r="R91" i="1"/>
  <c r="Q91" i="1"/>
  <c r="P91" i="1"/>
  <c r="O91" i="1"/>
  <c r="N91" i="1"/>
  <c r="M91" i="1"/>
  <c r="L91" i="1"/>
  <c r="K91" i="1"/>
  <c r="J91" i="1"/>
  <c r="I91" i="1"/>
  <c r="H91" i="1"/>
  <c r="G91" i="1"/>
  <c r="F91" i="1"/>
  <c r="E91" i="1"/>
  <c r="D91" i="1"/>
  <c r="Z87" i="1"/>
  <c r="Z86" i="1" s="1"/>
  <c r="Z81" i="1" s="1"/>
  <c r="Z78" i="1" s="1"/>
  <c r="Y87" i="1"/>
  <c r="X87" i="1"/>
  <c r="X86" i="1" s="1"/>
  <c r="X81" i="1" s="1"/>
  <c r="X78" i="1" s="1"/>
  <c r="W87" i="1"/>
  <c r="W86" i="1" s="1"/>
  <c r="W81" i="1" s="1"/>
  <c r="W78" i="1" s="1"/>
  <c r="V87" i="1"/>
  <c r="V86" i="1" s="1"/>
  <c r="V81" i="1" s="1"/>
  <c r="V78" i="1" s="1"/>
  <c r="U87" i="1"/>
  <c r="U86" i="1" s="1"/>
  <c r="U81" i="1" s="1"/>
  <c r="U78" i="1" s="1"/>
  <c r="T87" i="1"/>
  <c r="T86" i="1" s="1"/>
  <c r="T81" i="1" s="1"/>
  <c r="T78" i="1" s="1"/>
  <c r="S87" i="1"/>
  <c r="S86" i="1" s="1"/>
  <c r="S81" i="1" s="1"/>
  <c r="S78" i="1" s="1"/>
  <c r="R87" i="1"/>
  <c r="R86" i="1" s="1"/>
  <c r="R81" i="1" s="1"/>
  <c r="R78" i="1" s="1"/>
  <c r="Q87" i="1"/>
  <c r="Q86" i="1" s="1"/>
  <c r="Q81" i="1" s="1"/>
  <c r="Q78" i="1" s="1"/>
  <c r="P87" i="1"/>
  <c r="P86" i="1" s="1"/>
  <c r="P81" i="1" s="1"/>
  <c r="P78" i="1" s="1"/>
  <c r="O87" i="1"/>
  <c r="N87" i="1"/>
  <c r="N86" i="1" s="1"/>
  <c r="N81" i="1" s="1"/>
  <c r="N78" i="1" s="1"/>
  <c r="M87" i="1"/>
  <c r="M86" i="1" s="1"/>
  <c r="M81" i="1" s="1"/>
  <c r="M78" i="1" s="1"/>
  <c r="L87" i="1"/>
  <c r="L86" i="1" s="1"/>
  <c r="L81" i="1" s="1"/>
  <c r="L78" i="1" s="1"/>
  <c r="K87" i="1"/>
  <c r="K86" i="1" s="1"/>
  <c r="K81" i="1" s="1"/>
  <c r="K78" i="1" s="1"/>
  <c r="J87" i="1"/>
  <c r="J86" i="1" s="1"/>
  <c r="J81" i="1" s="1"/>
  <c r="J78" i="1" s="1"/>
  <c r="I87" i="1"/>
  <c r="I86" i="1" s="1"/>
  <c r="I81" i="1" s="1"/>
  <c r="I78" i="1" s="1"/>
  <c r="H87" i="1"/>
  <c r="H86" i="1" s="1"/>
  <c r="H81" i="1" s="1"/>
  <c r="H78" i="1" s="1"/>
  <c r="G87" i="1"/>
  <c r="G86" i="1" s="1"/>
  <c r="G81" i="1" s="1"/>
  <c r="G78" i="1" s="1"/>
  <c r="F87" i="1"/>
  <c r="F86" i="1" s="1"/>
  <c r="F81" i="1" s="1"/>
  <c r="F78" i="1" s="1"/>
  <c r="E87" i="1"/>
  <c r="E86" i="1" s="1"/>
  <c r="E81" i="1" s="1"/>
  <c r="E78" i="1" s="1"/>
  <c r="D87" i="1"/>
  <c r="Z76" i="1"/>
  <c r="Z75" i="1" s="1"/>
  <c r="Z73" i="1" s="1"/>
  <c r="Z72" i="1" s="1"/>
  <c r="Y76" i="1"/>
  <c r="X76" i="1"/>
  <c r="X75" i="1" s="1"/>
  <c r="X73" i="1" s="1"/>
  <c r="X72" i="1" s="1"/>
  <c r="W76" i="1"/>
  <c r="W75" i="1" s="1"/>
  <c r="W73" i="1" s="1"/>
  <c r="W72" i="1" s="1"/>
  <c r="V76" i="1"/>
  <c r="V75" i="1" s="1"/>
  <c r="U76" i="1"/>
  <c r="U75" i="1" s="1"/>
  <c r="U73" i="1" s="1"/>
  <c r="U72" i="1" s="1"/>
  <c r="T76" i="1"/>
  <c r="T75" i="1" s="1"/>
  <c r="T73" i="1" s="1"/>
  <c r="T72" i="1" s="1"/>
  <c r="S76" i="1"/>
  <c r="S75" i="1" s="1"/>
  <c r="S73" i="1" s="1"/>
  <c r="S72" i="1" s="1"/>
  <c r="R76" i="1"/>
  <c r="R75" i="1" s="1"/>
  <c r="Q76" i="1"/>
  <c r="Q75" i="1" s="1"/>
  <c r="Q73" i="1" s="1"/>
  <c r="Q72" i="1" s="1"/>
  <c r="P76" i="1"/>
  <c r="P75" i="1" s="1"/>
  <c r="P73" i="1" s="1"/>
  <c r="P72" i="1" s="1"/>
  <c r="O76" i="1"/>
  <c r="O75" i="1" s="1"/>
  <c r="N76" i="1"/>
  <c r="M76" i="1"/>
  <c r="M75" i="1" s="1"/>
  <c r="M73" i="1" s="1"/>
  <c r="L76" i="1"/>
  <c r="L75" i="1" s="1"/>
  <c r="L73" i="1" s="1"/>
  <c r="L72" i="1" s="1"/>
  <c r="K76" i="1"/>
  <c r="K75" i="1" s="1"/>
  <c r="K73" i="1" s="1"/>
  <c r="K72" i="1" s="1"/>
  <c r="J76" i="1"/>
  <c r="I76" i="1"/>
  <c r="I75" i="1" s="1"/>
  <c r="I73" i="1" s="1"/>
  <c r="I72" i="1" s="1"/>
  <c r="H76" i="1"/>
  <c r="H75" i="1" s="1"/>
  <c r="H73" i="1" s="1"/>
  <c r="H72" i="1" s="1"/>
  <c r="G76" i="1"/>
  <c r="F76" i="1"/>
  <c r="F75" i="1" s="1"/>
  <c r="E76" i="1"/>
  <c r="D76" i="1"/>
  <c r="D75" i="1" s="1"/>
  <c r="Z70" i="1"/>
  <c r="Z69" i="1" s="1"/>
  <c r="Y70" i="1"/>
  <c r="X70" i="1"/>
  <c r="X69" i="1" s="1"/>
  <c r="W70" i="1"/>
  <c r="W69" i="1" s="1"/>
  <c r="V70" i="1"/>
  <c r="V69" i="1" s="1"/>
  <c r="U70" i="1"/>
  <c r="U69" i="1" s="1"/>
  <c r="T70" i="1"/>
  <c r="T69" i="1" s="1"/>
  <c r="S70" i="1"/>
  <c r="S69" i="1" s="1"/>
  <c r="R70" i="1"/>
  <c r="R69" i="1" s="1"/>
  <c r="Q70" i="1"/>
  <c r="Q69" i="1" s="1"/>
  <c r="P70" i="1"/>
  <c r="P69" i="1" s="1"/>
  <c r="O70" i="1"/>
  <c r="O69" i="1" s="1"/>
  <c r="N70" i="1"/>
  <c r="N69" i="1" s="1"/>
  <c r="M70" i="1"/>
  <c r="M69" i="1" s="1"/>
  <c r="L70" i="1"/>
  <c r="L69" i="1" s="1"/>
  <c r="K70" i="1"/>
  <c r="K69" i="1" s="1"/>
  <c r="J70" i="1"/>
  <c r="J69" i="1" s="1"/>
  <c r="I70" i="1"/>
  <c r="I69" i="1" s="1"/>
  <c r="H70" i="1"/>
  <c r="H69" i="1" s="1"/>
  <c r="G70" i="1"/>
  <c r="G69" i="1" s="1"/>
  <c r="F70" i="1"/>
  <c r="E70" i="1"/>
  <c r="E69" i="1" s="1"/>
  <c r="D70" i="1"/>
  <c r="Z66" i="1"/>
  <c r="Y66" i="1"/>
  <c r="X66" i="1"/>
  <c r="W66" i="1"/>
  <c r="W65" i="1" s="1"/>
  <c r="V66" i="1"/>
  <c r="U66" i="1"/>
  <c r="T66" i="1"/>
  <c r="T65" i="1" s="1"/>
  <c r="S66" i="1"/>
  <c r="S65" i="1" s="1"/>
  <c r="R66" i="1"/>
  <c r="Q66" i="1"/>
  <c r="P66" i="1"/>
  <c r="P65" i="1" s="1"/>
  <c r="O66" i="1"/>
  <c r="N66" i="1"/>
  <c r="N65" i="1" s="1"/>
  <c r="N61" i="1" s="1"/>
  <c r="N58" i="1" s="1"/>
  <c r="M66" i="1"/>
  <c r="M65" i="1" s="1"/>
  <c r="L66" i="1"/>
  <c r="L65" i="1" s="1"/>
  <c r="L61" i="1" s="1"/>
  <c r="L58" i="1" s="1"/>
  <c r="K66" i="1"/>
  <c r="K65" i="1" s="1"/>
  <c r="J66" i="1"/>
  <c r="J65" i="1" s="1"/>
  <c r="J61" i="1" s="1"/>
  <c r="J58" i="1" s="1"/>
  <c r="I66" i="1"/>
  <c r="I65" i="1" s="1"/>
  <c r="I61" i="1" s="1"/>
  <c r="I58" i="1" s="1"/>
  <c r="H66" i="1"/>
  <c r="H65" i="1" s="1"/>
  <c r="G66" i="1"/>
  <c r="G65" i="1" s="1"/>
  <c r="G61" i="1" s="1"/>
  <c r="G58" i="1" s="1"/>
  <c r="F66" i="1"/>
  <c r="F65" i="1" s="1"/>
  <c r="F61" i="1" s="1"/>
  <c r="F58" i="1" s="1"/>
  <c r="E66" i="1"/>
  <c r="E65" i="1" s="1"/>
  <c r="E61" i="1" s="1"/>
  <c r="E58" i="1" s="1"/>
  <c r="D66" i="1"/>
  <c r="D65" i="1" s="1"/>
  <c r="Z57" i="1"/>
  <c r="Y57" i="1"/>
  <c r="X57" i="1"/>
  <c r="W57" i="1"/>
  <c r="V57" i="1"/>
  <c r="U57" i="1"/>
  <c r="T57" i="1"/>
  <c r="S57" i="1"/>
  <c r="R57" i="1"/>
  <c r="Q57" i="1"/>
  <c r="P57" i="1"/>
  <c r="O57" i="1"/>
  <c r="N57" i="1"/>
  <c r="M57" i="1"/>
  <c r="L57" i="1"/>
  <c r="K57" i="1"/>
  <c r="J57" i="1"/>
  <c r="I57" i="1"/>
  <c r="H57" i="1"/>
  <c r="G57" i="1"/>
  <c r="F57" i="1"/>
  <c r="E57" i="1"/>
  <c r="D57" i="1"/>
  <c r="Z56" i="1"/>
  <c r="Y56" i="1"/>
  <c r="AA56" i="1" s="1"/>
  <c r="X56" i="1"/>
  <c r="W56" i="1"/>
  <c r="V56" i="1"/>
  <c r="U56" i="1"/>
  <c r="T56" i="1"/>
  <c r="S56" i="1"/>
  <c r="R56" i="1"/>
  <c r="Q56" i="1"/>
  <c r="P56" i="1"/>
  <c r="O56" i="1"/>
  <c r="N56" i="1"/>
  <c r="M56" i="1"/>
  <c r="L56" i="1"/>
  <c r="K56" i="1"/>
  <c r="J56" i="1"/>
  <c r="I56" i="1"/>
  <c r="H56" i="1"/>
  <c r="G56" i="1"/>
  <c r="F56" i="1"/>
  <c r="E56" i="1"/>
  <c r="D56" i="1"/>
  <c r="Z53" i="1"/>
  <c r="Y53" i="1"/>
  <c r="X53" i="1"/>
  <c r="W53" i="1"/>
  <c r="V53" i="1"/>
  <c r="U53" i="1"/>
  <c r="T53" i="1"/>
  <c r="S53" i="1"/>
  <c r="R53" i="1"/>
  <c r="Q53" i="1"/>
  <c r="P53" i="1"/>
  <c r="O53" i="1"/>
  <c r="N53" i="1"/>
  <c r="M53" i="1"/>
  <c r="L53" i="1"/>
  <c r="K53" i="1"/>
  <c r="J53" i="1"/>
  <c r="I53" i="1"/>
  <c r="H53" i="1"/>
  <c r="G53" i="1"/>
  <c r="F53" i="1"/>
  <c r="E53" i="1"/>
  <c r="D53" i="1"/>
  <c r="Z52" i="1"/>
  <c r="Y52" i="1"/>
  <c r="X52" i="1"/>
  <c r="W52" i="1"/>
  <c r="V52" i="1"/>
  <c r="U52" i="1"/>
  <c r="T52" i="1"/>
  <c r="S52" i="1"/>
  <c r="R52" i="1"/>
  <c r="Q52" i="1"/>
  <c r="P52" i="1"/>
  <c r="O52" i="1"/>
  <c r="N52" i="1"/>
  <c r="M52" i="1"/>
  <c r="L52" i="1"/>
  <c r="K52" i="1"/>
  <c r="J52" i="1"/>
  <c r="I52" i="1"/>
  <c r="H52" i="1"/>
  <c r="G52" i="1"/>
  <c r="F52" i="1"/>
  <c r="E52" i="1"/>
  <c r="D52" i="1"/>
  <c r="Z51" i="1"/>
  <c r="Y51" i="1"/>
  <c r="X51" i="1"/>
  <c r="W51" i="1"/>
  <c r="V51" i="1"/>
  <c r="U51" i="1"/>
  <c r="T51" i="1"/>
  <c r="S51" i="1"/>
  <c r="R51" i="1"/>
  <c r="Q51" i="1"/>
  <c r="P51" i="1"/>
  <c r="O51" i="1"/>
  <c r="N51" i="1"/>
  <c r="M51" i="1"/>
  <c r="L51" i="1"/>
  <c r="K51" i="1"/>
  <c r="J51" i="1"/>
  <c r="I51" i="1"/>
  <c r="H51" i="1"/>
  <c r="G51" i="1"/>
  <c r="F51" i="1"/>
  <c r="E51" i="1"/>
  <c r="D51" i="1"/>
  <c r="Z49" i="1"/>
  <c r="Y49" i="1"/>
  <c r="AA49" i="1" s="1"/>
  <c r="X49" i="1"/>
  <c r="W49" i="1"/>
  <c r="V49" i="1"/>
  <c r="U49" i="1"/>
  <c r="T49" i="1"/>
  <c r="S49" i="1"/>
  <c r="R49" i="1"/>
  <c r="Q49" i="1"/>
  <c r="P49" i="1"/>
  <c r="O49" i="1"/>
  <c r="N49" i="1"/>
  <c r="M49" i="1"/>
  <c r="L49" i="1"/>
  <c r="K49" i="1"/>
  <c r="J49" i="1"/>
  <c r="I49" i="1"/>
  <c r="H49" i="1"/>
  <c r="G49" i="1"/>
  <c r="F49" i="1"/>
  <c r="E49" i="1"/>
  <c r="D49" i="1"/>
  <c r="Z48" i="1"/>
  <c r="Y48" i="1"/>
  <c r="X48" i="1"/>
  <c r="W48" i="1"/>
  <c r="V48" i="1"/>
  <c r="U48" i="1"/>
  <c r="T48" i="1"/>
  <c r="S48" i="1"/>
  <c r="R48" i="1"/>
  <c r="Q48" i="1"/>
  <c r="P48" i="1"/>
  <c r="O48" i="1"/>
  <c r="N48" i="1"/>
  <c r="M48" i="1"/>
  <c r="L48" i="1"/>
  <c r="K48" i="1"/>
  <c r="J48" i="1"/>
  <c r="I48" i="1"/>
  <c r="H48" i="1"/>
  <c r="G48" i="1"/>
  <c r="F48" i="1"/>
  <c r="E48" i="1"/>
  <c r="D48" i="1"/>
  <c r="Z44" i="1"/>
  <c r="Y44" i="1"/>
  <c r="X44" i="1"/>
  <c r="X43" i="1" s="1"/>
  <c r="X37" i="1" s="1"/>
  <c r="X34" i="1" s="1"/>
  <c r="W44" i="1"/>
  <c r="W43" i="1" s="1"/>
  <c r="W37" i="1" s="1"/>
  <c r="W34" i="1" s="1"/>
  <c r="V44" i="1"/>
  <c r="V43" i="1" s="1"/>
  <c r="V37" i="1" s="1"/>
  <c r="V34" i="1" s="1"/>
  <c r="U44" i="1"/>
  <c r="U43" i="1" s="1"/>
  <c r="U37" i="1" s="1"/>
  <c r="U34" i="1" s="1"/>
  <c r="T44" i="1"/>
  <c r="T43" i="1" s="1"/>
  <c r="T37" i="1" s="1"/>
  <c r="T34" i="1" s="1"/>
  <c r="S44" i="1"/>
  <c r="S43" i="1" s="1"/>
  <c r="S37" i="1" s="1"/>
  <c r="S34" i="1" s="1"/>
  <c r="R44" i="1"/>
  <c r="R43" i="1" s="1"/>
  <c r="R37" i="1" s="1"/>
  <c r="R34" i="1" s="1"/>
  <c r="Q44" i="1"/>
  <c r="Q43" i="1" s="1"/>
  <c r="Q37" i="1" s="1"/>
  <c r="Q34" i="1" s="1"/>
  <c r="P44" i="1"/>
  <c r="P43" i="1" s="1"/>
  <c r="P37" i="1" s="1"/>
  <c r="P34" i="1" s="1"/>
  <c r="O44" i="1"/>
  <c r="O43" i="1" s="1"/>
  <c r="N44" i="1"/>
  <c r="N43" i="1" s="1"/>
  <c r="M44" i="1"/>
  <c r="M43" i="1" s="1"/>
  <c r="M37" i="1" s="1"/>
  <c r="M34" i="1" s="1"/>
  <c r="L44" i="1"/>
  <c r="L43" i="1" s="1"/>
  <c r="L37" i="1" s="1"/>
  <c r="L34" i="1" s="1"/>
  <c r="K44" i="1"/>
  <c r="K43" i="1" s="1"/>
  <c r="K37" i="1" s="1"/>
  <c r="K34" i="1" s="1"/>
  <c r="J44" i="1"/>
  <c r="J43" i="1" s="1"/>
  <c r="J37" i="1" s="1"/>
  <c r="J34" i="1" s="1"/>
  <c r="I44" i="1"/>
  <c r="I43" i="1" s="1"/>
  <c r="I37" i="1" s="1"/>
  <c r="I34" i="1" s="1"/>
  <c r="H44" i="1"/>
  <c r="H43" i="1" s="1"/>
  <c r="H37" i="1" s="1"/>
  <c r="H34" i="1" s="1"/>
  <c r="G44" i="1"/>
  <c r="G43" i="1" s="1"/>
  <c r="F44" i="1"/>
  <c r="F43" i="1" s="1"/>
  <c r="E44" i="1"/>
  <c r="E43" i="1" s="1"/>
  <c r="E37" i="1" s="1"/>
  <c r="E34" i="1" s="1"/>
  <c r="D44" i="1"/>
  <c r="Z32" i="1"/>
  <c r="Y32" i="1"/>
  <c r="X32" i="1"/>
  <c r="W32" i="1"/>
  <c r="V32" i="1"/>
  <c r="U32" i="1"/>
  <c r="T32" i="1"/>
  <c r="S32" i="1"/>
  <c r="R32" i="1"/>
  <c r="Q32" i="1"/>
  <c r="P32" i="1"/>
  <c r="O32" i="1"/>
  <c r="N32" i="1"/>
  <c r="M32" i="1"/>
  <c r="L32" i="1"/>
  <c r="K32" i="1"/>
  <c r="J32" i="1"/>
  <c r="I32" i="1"/>
  <c r="H32" i="1"/>
  <c r="G32" i="1"/>
  <c r="F32" i="1"/>
  <c r="E32" i="1"/>
  <c r="D32" i="1"/>
  <c r="Z26" i="1"/>
  <c r="Y26" i="1"/>
  <c r="X26" i="1"/>
  <c r="W26" i="1"/>
  <c r="V26" i="1"/>
  <c r="U26" i="1"/>
  <c r="T26" i="1"/>
  <c r="S26" i="1"/>
  <c r="R26" i="1"/>
  <c r="Q26" i="1"/>
  <c r="P26" i="1"/>
  <c r="O26" i="1"/>
  <c r="N26" i="1"/>
  <c r="M26" i="1"/>
  <c r="L26" i="1"/>
  <c r="K26" i="1"/>
  <c r="J26" i="1"/>
  <c r="I26" i="1"/>
  <c r="H26" i="1"/>
  <c r="G26" i="1"/>
  <c r="F26" i="1"/>
  <c r="E26" i="1"/>
  <c r="D26" i="1"/>
  <c r="AA48" i="1" l="1"/>
  <c r="Y69" i="1"/>
  <c r="AA69" i="1" s="1"/>
  <c r="AA70" i="1"/>
  <c r="AA92" i="1"/>
  <c r="AA97" i="1"/>
  <c r="AA118" i="1"/>
  <c r="Y138" i="1"/>
  <c r="AA139" i="1"/>
  <c r="AA163" i="1"/>
  <c r="Y75" i="1"/>
  <c r="AA76" i="1"/>
  <c r="AA91" i="1"/>
  <c r="Y27" i="1"/>
  <c r="AA27" i="1" s="1"/>
  <c r="AA96" i="1"/>
  <c r="Y110" i="1"/>
  <c r="AA111" i="1"/>
  <c r="Y132" i="1"/>
  <c r="AA133" i="1"/>
  <c r="AA157" i="1"/>
  <c r="AA190" i="1"/>
  <c r="Y123" i="1"/>
  <c r="AA124" i="1"/>
  <c r="Y43" i="1"/>
  <c r="AA44" i="1"/>
  <c r="Y65" i="1"/>
  <c r="AA66" i="1"/>
  <c r="Y86" i="1"/>
  <c r="AA87" i="1"/>
  <c r="Y126" i="1"/>
  <c r="AA126" i="1" s="1"/>
  <c r="AA127" i="1"/>
  <c r="Y178" i="1"/>
  <c r="AA179" i="1"/>
  <c r="F364" i="1"/>
  <c r="J364" i="1"/>
  <c r="Z389" i="1"/>
  <c r="Z369" i="1" s="1"/>
  <c r="G390" i="1"/>
  <c r="S390" i="1"/>
  <c r="E192" i="2"/>
  <c r="O26" i="2"/>
  <c r="M21" i="2"/>
  <c r="G193" i="2"/>
  <c r="B208" i="2"/>
  <c r="J21" i="2"/>
  <c r="B26" i="2"/>
  <c r="O130" i="2"/>
  <c r="B130" i="2"/>
  <c r="O113" i="2"/>
  <c r="M106" i="2"/>
  <c r="O106" i="2" s="1"/>
  <c r="E7" i="2"/>
  <c r="O208" i="2"/>
  <c r="M193" i="2"/>
  <c r="B113" i="2"/>
  <c r="X389" i="1"/>
  <c r="X369" i="1" s="1"/>
  <c r="X18" i="1" s="1"/>
  <c r="V389" i="1"/>
  <c r="V369" i="1" s="1"/>
  <c r="L547" i="1"/>
  <c r="L380" i="1"/>
  <c r="P380" i="1"/>
  <c r="P359" i="1" s="1"/>
  <c r="T432" i="1"/>
  <c r="T390" i="1"/>
  <c r="W736" i="1"/>
  <c r="W712" i="1" s="1"/>
  <c r="M336" i="1"/>
  <c r="M223" i="1" s="1"/>
  <c r="K489" i="1"/>
  <c r="P390" i="1"/>
  <c r="G382" i="1"/>
  <c r="G361" i="1" s="1"/>
  <c r="E380" i="1"/>
  <c r="E359" i="1" s="1"/>
  <c r="I364" i="1"/>
  <c r="I13" i="1" s="1"/>
  <c r="Q364" i="1"/>
  <c r="Q13" i="1" s="1"/>
  <c r="U364" i="1"/>
  <c r="U13" i="1" s="1"/>
  <c r="W364" i="1"/>
  <c r="W13" i="1" s="1"/>
  <c r="Y364" i="1"/>
  <c r="Y13" i="1" s="1"/>
  <c r="AA13" i="1" s="1"/>
  <c r="Z18" i="1"/>
  <c r="J25" i="1"/>
  <c r="X31" i="1"/>
  <c r="K349" i="1"/>
  <c r="R523" i="1"/>
  <c r="I380" i="1"/>
  <c r="I359" i="1" s="1"/>
  <c r="X380" i="1"/>
  <c r="X359" i="1" s="1"/>
  <c r="G543" i="1"/>
  <c r="K543" i="1"/>
  <c r="H389" i="1"/>
  <c r="H369" i="1" s="1"/>
  <c r="H18" i="1" s="1"/>
  <c r="N390" i="1"/>
  <c r="W390" i="1"/>
  <c r="L364" i="1"/>
  <c r="L13" i="1" s="1"/>
  <c r="I741" i="1"/>
  <c r="I732" i="1" s="1"/>
  <c r="F31" i="1"/>
  <c r="J380" i="1"/>
  <c r="J359" i="1" s="1"/>
  <c r="N380" i="1"/>
  <c r="N359" i="1" s="1"/>
  <c r="Q380" i="1"/>
  <c r="Q359" i="1" s="1"/>
  <c r="U380" i="1"/>
  <c r="U359" i="1" s="1"/>
  <c r="W380" i="1"/>
  <c r="Y380" i="1"/>
  <c r="I384" i="1"/>
  <c r="I363" i="1" s="1"/>
  <c r="I12" i="1" s="1"/>
  <c r="G364" i="1"/>
  <c r="G13" i="1" s="1"/>
  <c r="K389" i="1"/>
  <c r="K369" i="1" s="1"/>
  <c r="K18" i="1" s="1"/>
  <c r="R336" i="1"/>
  <c r="R223" i="1" s="1"/>
  <c r="F493" i="1"/>
  <c r="S464" i="1"/>
  <c r="F500" i="1"/>
  <c r="F499" i="1" s="1"/>
  <c r="F488" i="1" s="1"/>
  <c r="I547" i="1"/>
  <c r="K24" i="1"/>
  <c r="V24" i="1"/>
  <c r="X24" i="1"/>
  <c r="Z24" i="1"/>
  <c r="G25" i="1"/>
  <c r="K31" i="1"/>
  <c r="V31" i="1"/>
  <c r="Z31" i="1"/>
  <c r="V55" i="1"/>
  <c r="X55" i="1"/>
  <c r="Z55" i="1"/>
  <c r="P543" i="1"/>
  <c r="T543" i="1"/>
  <c r="F547" i="1"/>
  <c r="P364" i="1"/>
  <c r="P13" i="1" s="1"/>
  <c r="D21" i="1"/>
  <c r="D7" i="1" s="1"/>
  <c r="U22" i="1"/>
  <c r="W22" i="1"/>
  <c r="H24" i="1"/>
  <c r="L25" i="1"/>
  <c r="N25" i="1"/>
  <c r="Q25" i="1"/>
  <c r="U25" i="1"/>
  <c r="Y25" i="1"/>
  <c r="AA25" i="1" s="1"/>
  <c r="T388" i="1"/>
  <c r="T368" i="1" s="1"/>
  <c r="E28" i="1"/>
  <c r="M31" i="1"/>
  <c r="R31" i="1"/>
  <c r="E33" i="1"/>
  <c r="N249" i="1"/>
  <c r="N225" i="1" s="1"/>
  <c r="Q249" i="1"/>
  <c r="Q225" i="1" s="1"/>
  <c r="W248" i="1"/>
  <c r="H380" i="1"/>
  <c r="H359" i="1" s="1"/>
  <c r="V364" i="1"/>
  <c r="V13" i="1" s="1"/>
  <c r="X364" i="1"/>
  <c r="X13" i="1" s="1"/>
  <c r="P22" i="1"/>
  <c r="R55" i="1"/>
  <c r="J540" i="1"/>
  <c r="L540" i="1"/>
  <c r="N540" i="1"/>
  <c r="Q540" i="1"/>
  <c r="U540" i="1"/>
  <c r="W540" i="1"/>
  <c r="Y540" i="1"/>
  <c r="S364" i="1"/>
  <c r="S13" i="1" s="1"/>
  <c r="R24" i="1"/>
  <c r="I25" i="1"/>
  <c r="M380" i="1"/>
  <c r="M359" i="1" s="1"/>
  <c r="R380" i="1"/>
  <c r="R359" i="1" s="1"/>
  <c r="S474" i="1"/>
  <c r="S472" i="1" s="1"/>
  <c r="Y657" i="1"/>
  <c r="G474" i="1"/>
  <c r="G472" i="1" s="1"/>
  <c r="G471" i="1" s="1"/>
  <c r="G464" i="1"/>
  <c r="L744" i="1"/>
  <c r="L741" i="1" s="1"/>
  <c r="L736" i="1"/>
  <c r="L712" i="1" s="1"/>
  <c r="N382" i="1"/>
  <c r="N361" i="1" s="1"/>
  <c r="U382" i="1"/>
  <c r="U361" i="1" s="1"/>
  <c r="J741" i="1"/>
  <c r="J735" i="1"/>
  <c r="J452" i="1"/>
  <c r="J447" i="1" s="1"/>
  <c r="J446" i="1" s="1"/>
  <c r="J432" i="1"/>
  <c r="Q55" i="1"/>
  <c r="U55" i="1"/>
  <c r="W54" i="1"/>
  <c r="V657" i="1"/>
  <c r="V665" i="1"/>
  <c r="V656" i="1" s="1"/>
  <c r="G380" i="1"/>
  <c r="G359" i="1" s="1"/>
  <c r="S380" i="1"/>
  <c r="S359" i="1" s="1"/>
  <c r="T380" i="1"/>
  <c r="T359" i="1" s="1"/>
  <c r="E388" i="1"/>
  <c r="E368" i="1" s="1"/>
  <c r="J388" i="1"/>
  <c r="J368" i="1" s="1"/>
  <c r="E463" i="1"/>
  <c r="Z493" i="1"/>
  <c r="X500" i="1"/>
  <c r="X499" i="1" s="1"/>
  <c r="H547" i="1"/>
  <c r="K547" i="1"/>
  <c r="V547" i="1"/>
  <c r="X547" i="1"/>
  <c r="Z547" i="1"/>
  <c r="E432" i="1"/>
  <c r="I390" i="1"/>
  <c r="U390" i="1"/>
  <c r="Y534" i="1"/>
  <c r="Y522" i="1" s="1"/>
  <c r="H364" i="1"/>
  <c r="H13" i="1" s="1"/>
  <c r="K364" i="1"/>
  <c r="K13" i="1" s="1"/>
  <c r="Z364" i="1"/>
  <c r="Z13" i="1" s="1"/>
  <c r="Q21" i="1"/>
  <c r="Q7" i="1" s="1"/>
  <c r="V65" i="1"/>
  <c r="V61" i="1" s="1"/>
  <c r="V58" i="1" s="1"/>
  <c r="D336" i="1"/>
  <c r="D223" i="1" s="1"/>
  <c r="W464" i="1"/>
  <c r="W474" i="1"/>
  <c r="W463" i="1" s="1"/>
  <c r="R33" i="1"/>
  <c r="S28" i="1"/>
  <c r="T28" i="1"/>
  <c r="Z65" i="1"/>
  <c r="Z61" i="1" s="1"/>
  <c r="Z58" i="1" s="1"/>
  <c r="Z47" i="1" s="1"/>
  <c r="S340" i="1"/>
  <c r="T336" i="1"/>
  <c r="T223" i="1" s="1"/>
  <c r="M350" i="1"/>
  <c r="O350" i="1"/>
  <c r="I350" i="1"/>
  <c r="L350" i="1"/>
  <c r="M665" i="1"/>
  <c r="M657" i="1"/>
  <c r="V28" i="1"/>
  <c r="K340" i="1"/>
  <c r="I382" i="1"/>
  <c r="I361" i="1" s="1"/>
  <c r="Q382" i="1"/>
  <c r="Q361" i="1" s="1"/>
  <c r="Y382" i="1"/>
  <c r="Y361" i="1" s="1"/>
  <c r="D380" i="1"/>
  <c r="D359" i="1" s="1"/>
  <c r="I736" i="1"/>
  <c r="L359" i="1"/>
  <c r="P388" i="1"/>
  <c r="P368" i="1" s="1"/>
  <c r="S388" i="1"/>
  <c r="S368" i="1" s="1"/>
  <c r="F389" i="1"/>
  <c r="F369" i="1" s="1"/>
  <c r="F18" i="1" s="1"/>
  <c r="J390" i="1"/>
  <c r="L390" i="1"/>
  <c r="L370" i="1" s="1"/>
  <c r="Q390" i="1"/>
  <c r="Y390" i="1"/>
  <c r="Q384" i="1"/>
  <c r="Q363" i="1" s="1"/>
  <c r="Q12" i="1" s="1"/>
  <c r="G540" i="1"/>
  <c r="E543" i="1"/>
  <c r="J543" i="1"/>
  <c r="N543" i="1"/>
  <c r="Q543" i="1"/>
  <c r="U543" i="1"/>
  <c r="Y543" i="1"/>
  <c r="J736" i="1"/>
  <c r="J712" i="1" s="1"/>
  <c r="O33" i="1"/>
  <c r="K21" i="1"/>
  <c r="K7" i="1" s="1"/>
  <c r="Z21" i="1"/>
  <c r="Z7" i="1" s="1"/>
  <c r="J22" i="1"/>
  <c r="Q22" i="1"/>
  <c r="Y22" i="1"/>
  <c r="AA22" i="1" s="1"/>
  <c r="M24" i="1"/>
  <c r="O24" i="1"/>
  <c r="E25" i="1"/>
  <c r="T25" i="1"/>
  <c r="H478" i="1"/>
  <c r="H477" i="1" s="1"/>
  <c r="H457" i="1" s="1"/>
  <c r="H463" i="1"/>
  <c r="Z478" i="1"/>
  <c r="Z477" i="1" s="1"/>
  <c r="Z457" i="1" s="1"/>
  <c r="Z463" i="1"/>
  <c r="V385" i="1"/>
  <c r="Z385" i="1"/>
  <c r="X341" i="1"/>
  <c r="Z341" i="1"/>
  <c r="G336" i="1"/>
  <c r="G223" i="1" s="1"/>
  <c r="I336" i="1"/>
  <c r="I223" i="1" s="1"/>
  <c r="J336" i="1"/>
  <c r="J223" i="1" s="1"/>
  <c r="L336" i="1"/>
  <c r="L223" i="1" s="1"/>
  <c r="N336" i="1"/>
  <c r="N223" i="1" s="1"/>
  <c r="Q336" i="1"/>
  <c r="Q223" i="1" s="1"/>
  <c r="U336" i="1"/>
  <c r="U223" i="1" s="1"/>
  <c r="W336" i="1"/>
  <c r="W223" i="1" s="1"/>
  <c r="Y336" i="1"/>
  <c r="Y223" i="1" s="1"/>
  <c r="S349" i="1"/>
  <c r="L384" i="1"/>
  <c r="L363" i="1" s="1"/>
  <c r="L12" i="1" s="1"/>
  <c r="Y384" i="1"/>
  <c r="Y363" i="1" s="1"/>
  <c r="Y12" i="1" s="1"/>
  <c r="M385" i="1"/>
  <c r="P389" i="1"/>
  <c r="P369" i="1" s="1"/>
  <c r="P18" i="1" s="1"/>
  <c r="S389" i="1"/>
  <c r="S369" i="1" s="1"/>
  <c r="S18" i="1" s="1"/>
  <c r="T389" i="1"/>
  <c r="T369" i="1" s="1"/>
  <c r="T18" i="1" s="1"/>
  <c r="H390" i="1"/>
  <c r="K390" i="1"/>
  <c r="V390" i="1"/>
  <c r="X390" i="1"/>
  <c r="N474" i="1"/>
  <c r="N472" i="1" s="1"/>
  <c r="N471" i="1" s="1"/>
  <c r="N464" i="1"/>
  <c r="J534" i="1"/>
  <c r="J522" i="1" s="1"/>
  <c r="E680" i="1"/>
  <c r="P665" i="1"/>
  <c r="P663" i="1" s="1"/>
  <c r="P657" i="1"/>
  <c r="X680" i="1"/>
  <c r="X688" i="1"/>
  <c r="X685" i="1" s="1"/>
  <c r="X683" i="1" s="1"/>
  <c r="F380" i="1"/>
  <c r="F359" i="1" s="1"/>
  <c r="M364" i="1"/>
  <c r="M13" i="1" s="1"/>
  <c r="O364" i="1"/>
  <c r="R364" i="1"/>
  <c r="R13" i="1" s="1"/>
  <c r="Z390" i="1"/>
  <c r="M540" i="1"/>
  <c r="O540" i="1"/>
  <c r="R540" i="1"/>
  <c r="V543" i="1"/>
  <c r="X543" i="1"/>
  <c r="Z543" i="1"/>
  <c r="E576" i="1"/>
  <c r="E544" i="1" s="1"/>
  <c r="E540" i="1"/>
  <c r="P540" i="1"/>
  <c r="I543" i="1"/>
  <c r="L543" i="1"/>
  <c r="W543" i="1"/>
  <c r="J665" i="1"/>
  <c r="J663" i="1" s="1"/>
  <c r="J654" i="1" s="1"/>
  <c r="E744" i="1"/>
  <c r="E741" i="1" s="1"/>
  <c r="E736" i="1"/>
  <c r="E712" i="1" s="1"/>
  <c r="G22" i="1"/>
  <c r="I22" i="1"/>
  <c r="L22" i="1"/>
  <c r="N22" i="1"/>
  <c r="P25" i="1"/>
  <c r="S25" i="1"/>
  <c r="S31" i="1"/>
  <c r="T31" i="1"/>
  <c r="W61" i="1"/>
  <c r="Y249" i="1"/>
  <c r="Y225" i="1" s="1"/>
  <c r="P340" i="1"/>
  <c r="U350" i="1"/>
  <c r="W352" i="1"/>
  <c r="W349" i="1" s="1"/>
  <c r="W350" i="1"/>
  <c r="L355" i="1"/>
  <c r="L349" i="1" s="1"/>
  <c r="P464" i="1"/>
  <c r="P474" i="1"/>
  <c r="P472" i="1" s="1"/>
  <c r="T464" i="1"/>
  <c r="T474" i="1"/>
  <c r="T472" i="1" s="1"/>
  <c r="T458" i="1" s="1"/>
  <c r="G21" i="1"/>
  <c r="G7" i="1" s="1"/>
  <c r="I21" i="1"/>
  <c r="I7" i="1" s="1"/>
  <c r="J21" i="1"/>
  <c r="J7" i="1" s="1"/>
  <c r="L21" i="1"/>
  <c r="L7" i="1" s="1"/>
  <c r="N21" i="1"/>
  <c r="N7" i="1" s="1"/>
  <c r="U21" i="1"/>
  <c r="U7" i="1" s="1"/>
  <c r="W21" i="1"/>
  <c r="W7" i="1" s="1"/>
  <c r="Y21" i="1"/>
  <c r="M22" i="1"/>
  <c r="R22" i="1"/>
  <c r="G28" i="1"/>
  <c r="Q28" i="1"/>
  <c r="U28" i="1"/>
  <c r="W28" i="1"/>
  <c r="Y28" i="1"/>
  <c r="AA28" i="1" s="1"/>
  <c r="X65" i="1"/>
  <c r="X54" i="1" s="1"/>
  <c r="N255" i="1"/>
  <c r="N248" i="1" s="1"/>
  <c r="J350" i="1"/>
  <c r="Q255" i="1"/>
  <c r="Q248" i="1" s="1"/>
  <c r="D534" i="1"/>
  <c r="D522" i="1" s="1"/>
  <c r="D523" i="1"/>
  <c r="M534" i="1"/>
  <c r="M532" i="1" s="1"/>
  <c r="M530" i="1" s="1"/>
  <c r="M523" i="1"/>
  <c r="O523" i="1"/>
  <c r="O534" i="1"/>
  <c r="O532" i="1" s="1"/>
  <c r="O530" i="1" s="1"/>
  <c r="R522" i="1"/>
  <c r="R532" i="1"/>
  <c r="R530" i="1" s="1"/>
  <c r="F383" i="1"/>
  <c r="H383" i="1"/>
  <c r="K383" i="1"/>
  <c r="Z383" i="1"/>
  <c r="G384" i="1"/>
  <c r="G363" i="1" s="1"/>
  <c r="G12" i="1" s="1"/>
  <c r="J384" i="1"/>
  <c r="J363" i="1" s="1"/>
  <c r="J12" i="1" s="1"/>
  <c r="N384" i="1"/>
  <c r="N363" i="1" s="1"/>
  <c r="N12" i="1" s="1"/>
  <c r="U384" i="1"/>
  <c r="U363" i="1" s="1"/>
  <c r="U12" i="1" s="1"/>
  <c r="W384" i="1"/>
  <c r="W363" i="1" s="1"/>
  <c r="W12" i="1" s="1"/>
  <c r="O385" i="1"/>
  <c r="R385" i="1"/>
  <c r="H464" i="1"/>
  <c r="K464" i="1"/>
  <c r="R388" i="1"/>
  <c r="R368" i="1" s="1"/>
  <c r="K380" i="1"/>
  <c r="K359" i="1" s="1"/>
  <c r="V380" i="1"/>
  <c r="V359" i="1" s="1"/>
  <c r="Z380" i="1"/>
  <c r="Z359" i="1" s="1"/>
  <c r="J382" i="1"/>
  <c r="J361" i="1" s="1"/>
  <c r="L382" i="1"/>
  <c r="L361" i="1" s="1"/>
  <c r="W382" i="1"/>
  <c r="W361" i="1" s="1"/>
  <c r="V382" i="1"/>
  <c r="V361" i="1" s="1"/>
  <c r="Z382" i="1"/>
  <c r="Z361" i="1" s="1"/>
  <c r="I464" i="1"/>
  <c r="L464" i="1"/>
  <c r="U464" i="1"/>
  <c r="M382" i="1"/>
  <c r="M361" i="1" s="1"/>
  <c r="O382" i="1"/>
  <c r="O361" i="1" s="1"/>
  <c r="R382" i="1"/>
  <c r="R361" i="1" s="1"/>
  <c r="V384" i="1"/>
  <c r="V363" i="1" s="1"/>
  <c r="V12" i="1" s="1"/>
  <c r="X384" i="1"/>
  <c r="X363" i="1" s="1"/>
  <c r="X12" i="1" s="1"/>
  <c r="Z384" i="1"/>
  <c r="Z363" i="1" s="1"/>
  <c r="Z12" i="1" s="1"/>
  <c r="G385" i="1"/>
  <c r="I385" i="1"/>
  <c r="J385" i="1"/>
  <c r="L385" i="1"/>
  <c r="N385" i="1"/>
  <c r="Q385" i="1"/>
  <c r="U385" i="1"/>
  <c r="W385" i="1"/>
  <c r="G388" i="1"/>
  <c r="G368" i="1" s="1"/>
  <c r="I388" i="1"/>
  <c r="I368" i="1" s="1"/>
  <c r="L388" i="1"/>
  <c r="L368" i="1" s="1"/>
  <c r="N388" i="1"/>
  <c r="N368" i="1" s="1"/>
  <c r="U388" i="1"/>
  <c r="U368" i="1" s="1"/>
  <c r="W388" i="1"/>
  <c r="W368" i="1" s="1"/>
  <c r="K688" i="1"/>
  <c r="K685" i="1" s="1"/>
  <c r="K683" i="1" s="1"/>
  <c r="K674" i="1" s="1"/>
  <c r="K680" i="1"/>
  <c r="R383" i="1"/>
  <c r="E385" i="1"/>
  <c r="M547" i="1"/>
  <c r="O547" i="1"/>
  <c r="Z576" i="1"/>
  <c r="Z544" i="1" s="1"/>
  <c r="G547" i="1"/>
  <c r="G370" i="1" s="1"/>
  <c r="J547" i="1"/>
  <c r="N547" i="1"/>
  <c r="Q547" i="1"/>
  <c r="W547" i="1"/>
  <c r="D307" i="1"/>
  <c r="D382" i="1"/>
  <c r="H495" i="1"/>
  <c r="H488" i="1" s="1"/>
  <c r="H489" i="1"/>
  <c r="X495" i="1"/>
  <c r="W503" i="1"/>
  <c r="W500" i="1" s="1"/>
  <c r="W499" i="1" s="1"/>
  <c r="W493" i="1"/>
  <c r="I540" i="1"/>
  <c r="K736" i="1"/>
  <c r="K712" i="1" s="1"/>
  <c r="K744" i="1"/>
  <c r="K735" i="1" s="1"/>
  <c r="K711" i="1" s="1"/>
  <c r="V741" i="1"/>
  <c r="V740" i="1" s="1"/>
  <c r="V731" i="1" s="1"/>
  <c r="V705" i="1" s="1"/>
  <c r="V735" i="1"/>
  <c r="V711" i="1" s="1"/>
  <c r="X744" i="1"/>
  <c r="X736" i="1"/>
  <c r="X712" i="1" s="1"/>
  <c r="D69" i="1"/>
  <c r="D73" i="1"/>
  <c r="H349" i="1"/>
  <c r="U447" i="1"/>
  <c r="U426" i="1" s="1"/>
  <c r="U431" i="1"/>
  <c r="U488" i="1"/>
  <c r="D493" i="1"/>
  <c r="D503" i="1"/>
  <c r="D500" i="1" s="1"/>
  <c r="O503" i="1"/>
  <c r="O492" i="1" s="1"/>
  <c r="O493" i="1"/>
  <c r="D513" i="1"/>
  <c r="D511" i="1" s="1"/>
  <c r="D24" i="1"/>
  <c r="U65" i="1"/>
  <c r="U54" i="1" s="1"/>
  <c r="Q31" i="1"/>
  <c r="U31" i="1"/>
  <c r="W31" i="1"/>
  <c r="Y31" i="1"/>
  <c r="AA31" i="1" s="1"/>
  <c r="D117" i="1"/>
  <c r="D115" i="1" s="1"/>
  <c r="D138" i="1"/>
  <c r="H249" i="1"/>
  <c r="H225" i="1" s="1"/>
  <c r="D226" i="1"/>
  <c r="G249" i="1"/>
  <c r="G225" i="1" s="1"/>
  <c r="G255" i="1"/>
  <c r="G248" i="1" s="1"/>
  <c r="J249" i="1"/>
  <c r="J225" i="1" s="1"/>
  <c r="J255" i="1"/>
  <c r="J248" i="1" s="1"/>
  <c r="U249" i="1"/>
  <c r="U225" i="1" s="1"/>
  <c r="U255" i="1"/>
  <c r="U248" i="1" s="1"/>
  <c r="V341" i="1"/>
  <c r="V346" i="1"/>
  <c r="V340" i="1" s="1"/>
  <c r="H350" i="1"/>
  <c r="K350" i="1"/>
  <c r="G355" i="1"/>
  <c r="G349" i="1" s="1"/>
  <c r="G350" i="1"/>
  <c r="N355" i="1"/>
  <c r="N349" i="1" s="1"/>
  <c r="N350" i="1"/>
  <c r="N432" i="1"/>
  <c r="E443" i="1"/>
  <c r="U492" i="1"/>
  <c r="R493" i="1"/>
  <c r="D562" i="1"/>
  <c r="D337" i="1"/>
  <c r="V495" i="1"/>
  <c r="V488" i="1" s="1"/>
  <c r="V489" i="1"/>
  <c r="L503" i="1"/>
  <c r="L500" i="1" s="1"/>
  <c r="L499" i="1" s="1"/>
  <c r="L493" i="1"/>
  <c r="S680" i="1"/>
  <c r="S702" i="1"/>
  <c r="S701" i="1" s="1"/>
  <c r="S700" i="1" s="1"/>
  <c r="F741" i="1"/>
  <c r="F740" i="1" s="1"/>
  <c r="F731" i="1" s="1"/>
  <c r="F735" i="1"/>
  <c r="Z744" i="1"/>
  <c r="Z741" i="1" s="1"/>
  <c r="Z736" i="1"/>
  <c r="Z712" i="1" s="1"/>
  <c r="Q65" i="1"/>
  <c r="Q54" i="1" s="1"/>
  <c r="K272" i="1"/>
  <c r="K271" i="1" s="1"/>
  <c r="K270" i="1" s="1"/>
  <c r="K249" i="1"/>
  <c r="K225" i="1" s="1"/>
  <c r="V272" i="1"/>
  <c r="V271" i="1" s="1"/>
  <c r="V270" i="1" s="1"/>
  <c r="V249" i="1"/>
  <c r="V225" i="1" s="1"/>
  <c r="G452" i="1"/>
  <c r="G447" i="1" s="1"/>
  <c r="G446" i="1" s="1"/>
  <c r="G432" i="1"/>
  <c r="N488" i="1"/>
  <c r="D383" i="1"/>
  <c r="D27" i="1"/>
  <c r="V18" i="1"/>
  <c r="D31" i="1"/>
  <c r="D255" i="1"/>
  <c r="O249" i="1"/>
  <c r="O225" i="1" s="1"/>
  <c r="O255" i="1"/>
  <c r="O252" i="1" s="1"/>
  <c r="O251" i="1" s="1"/>
  <c r="D281" i="1"/>
  <c r="D298" i="1"/>
  <c r="D301" i="1"/>
  <c r="D304" i="1"/>
  <c r="P310" i="1"/>
  <c r="X310" i="1"/>
  <c r="P341" i="1"/>
  <c r="W346" i="1"/>
  <c r="W340" i="1" s="1"/>
  <c r="W341" i="1"/>
  <c r="I355" i="1"/>
  <c r="I349" i="1" s="1"/>
  <c r="D388" i="1"/>
  <c r="D420" i="1"/>
  <c r="H385" i="1"/>
  <c r="K385" i="1"/>
  <c r="X385" i="1"/>
  <c r="D436" i="1"/>
  <c r="D443" i="1"/>
  <c r="I463" i="1"/>
  <c r="I472" i="1"/>
  <c r="I471" i="1" s="1"/>
  <c r="I457" i="1" s="1"/>
  <c r="G478" i="1"/>
  <c r="G477" i="1" s="1"/>
  <c r="M503" i="1"/>
  <c r="D551" i="1"/>
  <c r="W644" i="1"/>
  <c r="W639" i="1"/>
  <c r="V736" i="1"/>
  <c r="V712" i="1" s="1"/>
  <c r="D178" i="1"/>
  <c r="D213" i="1"/>
  <c r="D209" i="1" s="1"/>
  <c r="D316" i="1"/>
  <c r="V383" i="1"/>
  <c r="X383" i="1"/>
  <c r="G463" i="1"/>
  <c r="J474" i="1"/>
  <c r="J464" i="1"/>
  <c r="Q474" i="1"/>
  <c r="Q464" i="1"/>
  <c r="U472" i="1"/>
  <c r="U471" i="1" s="1"/>
  <c r="U457" i="1" s="1"/>
  <c r="U463" i="1"/>
  <c r="Y474" i="1"/>
  <c r="Y464" i="1"/>
  <c r="F510" i="1"/>
  <c r="D555" i="1"/>
  <c r="D540" i="1"/>
  <c r="O577" i="1"/>
  <c r="O545" i="1" s="1"/>
  <c r="D635" i="1"/>
  <c r="H676" i="1"/>
  <c r="D688" i="1"/>
  <c r="D721" i="1"/>
  <c r="W55" i="1"/>
  <c r="H25" i="1"/>
  <c r="K25" i="1"/>
  <c r="V25" i="1"/>
  <c r="J13" i="1"/>
  <c r="N13" i="1"/>
  <c r="E31" i="1"/>
  <c r="P31" i="1"/>
  <c r="V33" i="1"/>
  <c r="X33" i="1"/>
  <c r="Z33" i="1"/>
  <c r="D123" i="1"/>
  <c r="D271" i="1"/>
  <c r="D319" i="1"/>
  <c r="J349" i="1"/>
  <c r="D352" i="1"/>
  <c r="H382" i="1"/>
  <c r="H361" i="1" s="1"/>
  <c r="K382" i="1"/>
  <c r="K361" i="1" s="1"/>
  <c r="X382" i="1"/>
  <c r="X361" i="1" s="1"/>
  <c r="D384" i="1"/>
  <c r="M384" i="1"/>
  <c r="M363" i="1" s="1"/>
  <c r="M12" i="1" s="1"/>
  <c r="O384" i="1"/>
  <c r="O363" i="1" s="1"/>
  <c r="O12" i="1" s="1"/>
  <c r="R384" i="1"/>
  <c r="R363" i="1" s="1"/>
  <c r="R12" i="1" s="1"/>
  <c r="F388" i="1"/>
  <c r="F368" i="1" s="1"/>
  <c r="F17" i="1" s="1"/>
  <c r="H388" i="1"/>
  <c r="H368" i="1" s="1"/>
  <c r="K388" i="1"/>
  <c r="K368" i="1" s="1"/>
  <c r="Q389" i="1"/>
  <c r="Q369" i="1" s="1"/>
  <c r="Q18" i="1" s="1"/>
  <c r="U389" i="1"/>
  <c r="U369" i="1" s="1"/>
  <c r="W389" i="1"/>
  <c r="W369" i="1" s="1"/>
  <c r="W18" i="1" s="1"/>
  <c r="Y389" i="1"/>
  <c r="Y369" i="1" s="1"/>
  <c r="D390" i="1"/>
  <c r="L463" i="1"/>
  <c r="K478" i="1"/>
  <c r="K477" i="1" s="1"/>
  <c r="K463" i="1"/>
  <c r="N523" i="1"/>
  <c r="N534" i="1"/>
  <c r="N532" i="1" s="1"/>
  <c r="N530" i="1" s="1"/>
  <c r="N517" i="1" s="1"/>
  <c r="Q523" i="1"/>
  <c r="Q534" i="1"/>
  <c r="U523" i="1"/>
  <c r="U534" i="1"/>
  <c r="U522" i="1" s="1"/>
  <c r="D547" i="1"/>
  <c r="P586" i="1"/>
  <c r="P577" i="1"/>
  <c r="P545" i="1" s="1"/>
  <c r="V696" i="1"/>
  <c r="V693" i="1" s="1"/>
  <c r="V691" i="1" s="1"/>
  <c r="V680" i="1"/>
  <c r="X693" i="1"/>
  <c r="X691" i="1" s="1"/>
  <c r="D702" i="1"/>
  <c r="P736" i="1"/>
  <c r="P712" i="1" s="1"/>
  <c r="P744" i="1"/>
  <c r="P741" i="1" s="1"/>
  <c r="S736" i="1"/>
  <c r="S712" i="1" s="1"/>
  <c r="S744" i="1"/>
  <c r="S735" i="1" s="1"/>
  <c r="T744" i="1"/>
  <c r="T741" i="1" s="1"/>
  <c r="T736" i="1"/>
  <c r="T712" i="1" s="1"/>
  <c r="E464" i="1"/>
  <c r="F540" i="1"/>
  <c r="H540" i="1"/>
  <c r="K540" i="1"/>
  <c r="V540" i="1"/>
  <c r="X540" i="1"/>
  <c r="Z540" i="1"/>
  <c r="D543" i="1"/>
  <c r="M543" i="1"/>
  <c r="O543" i="1"/>
  <c r="G657" i="1"/>
  <c r="G665" i="1"/>
  <c r="G663" i="1" s="1"/>
  <c r="G661" i="1" s="1"/>
  <c r="G652" i="1" s="1"/>
  <c r="N657" i="1"/>
  <c r="N665" i="1"/>
  <c r="N663" i="1" s="1"/>
  <c r="N661" i="1" s="1"/>
  <c r="N652" i="1" s="1"/>
  <c r="U657" i="1"/>
  <c r="U665" i="1"/>
  <c r="U663" i="1" s="1"/>
  <c r="U654" i="1" s="1"/>
  <c r="Y663" i="1"/>
  <c r="Y656" i="1"/>
  <c r="D728" i="1"/>
  <c r="D726" i="1" s="1"/>
  <c r="M388" i="1"/>
  <c r="M368" i="1" s="1"/>
  <c r="O388" i="1"/>
  <c r="O368" i="1" s="1"/>
  <c r="E389" i="1"/>
  <c r="E369" i="1" s="1"/>
  <c r="E18" i="1" s="1"/>
  <c r="U547" i="1"/>
  <c r="Y547" i="1"/>
  <c r="N639" i="1"/>
  <c r="Y639" i="1"/>
  <c r="Q665" i="1"/>
  <c r="Q663" i="1" s="1"/>
  <c r="Q654" i="1" s="1"/>
  <c r="D657" i="1"/>
  <c r="R543" i="1"/>
  <c r="E547" i="1"/>
  <c r="P547" i="1"/>
  <c r="S547" i="1"/>
  <c r="S370" i="1" s="1"/>
  <c r="T547" i="1"/>
  <c r="E364" i="1"/>
  <c r="E13" i="1" s="1"/>
  <c r="T364" i="1"/>
  <c r="T13" i="1" s="1"/>
  <c r="H680" i="1"/>
  <c r="F69" i="1"/>
  <c r="O764" i="1"/>
  <c r="O762" i="1" s="1"/>
  <c r="O761" i="1" s="1"/>
  <c r="V73" i="1"/>
  <c r="V72" i="1" s="1"/>
  <c r="Z99" i="1"/>
  <c r="X248" i="1"/>
  <c r="X224" i="1" s="1"/>
  <c r="P28" i="1"/>
  <c r="O55" i="1"/>
  <c r="H28" i="1"/>
  <c r="K28" i="1"/>
  <c r="O65" i="1"/>
  <c r="O54" i="1" s="1"/>
  <c r="R65" i="1"/>
  <c r="R61" i="1" s="1"/>
  <c r="R58" i="1" s="1"/>
  <c r="E24" i="1"/>
  <c r="P24" i="1"/>
  <c r="S24" i="1"/>
  <c r="T24" i="1"/>
  <c r="H55" i="1"/>
  <c r="K55" i="1"/>
  <c r="G55" i="1"/>
  <c r="I55" i="1"/>
  <c r="J55" i="1"/>
  <c r="L55" i="1"/>
  <c r="N55" i="1"/>
  <c r="H21" i="1"/>
  <c r="H7" i="1" s="1"/>
  <c r="X21" i="1"/>
  <c r="X7" i="1" s="1"/>
  <c r="Q99" i="1"/>
  <c r="F144" i="1"/>
  <c r="F142" i="1" s="1"/>
  <c r="Z248" i="1"/>
  <c r="W252" i="1"/>
  <c r="W251" i="1" s="1"/>
  <c r="E336" i="1"/>
  <c r="E223" i="1" s="1"/>
  <c r="P336" i="1"/>
  <c r="P223" i="1" s="1"/>
  <c r="S336" i="1"/>
  <c r="S223" i="1" s="1"/>
  <c r="X22" i="1"/>
  <c r="I248" i="1"/>
  <c r="L249" i="1"/>
  <c r="L225" i="1" s="1"/>
  <c r="L255" i="1"/>
  <c r="E343" i="1"/>
  <c r="E340" i="1" s="1"/>
  <c r="E341" i="1"/>
  <c r="T343" i="1"/>
  <c r="T340" i="1" s="1"/>
  <c r="T341" i="1"/>
  <c r="R352" i="1"/>
  <c r="R349" i="1" s="1"/>
  <c r="R350" i="1"/>
  <c r="F390" i="1"/>
  <c r="E21" i="1"/>
  <c r="E7" i="1" s="1"/>
  <c r="V22" i="1"/>
  <c r="Z22" i="1"/>
  <c r="M99" i="1"/>
  <c r="G24" i="1"/>
  <c r="I24" i="1"/>
  <c r="J24" i="1"/>
  <c r="L24" i="1"/>
  <c r="N24" i="1"/>
  <c r="Q24" i="1"/>
  <c r="U24" i="1"/>
  <c r="W24" i="1"/>
  <c r="Y24" i="1"/>
  <c r="AA24" i="1" s="1"/>
  <c r="M25" i="1"/>
  <c r="M21" i="1"/>
  <c r="M7" i="1" s="1"/>
  <c r="O21" i="1"/>
  <c r="O7" i="1" s="1"/>
  <c r="E22" i="1"/>
  <c r="Q33" i="1"/>
  <c r="U33" i="1"/>
  <c r="W33" i="1"/>
  <c r="Y33" i="1"/>
  <c r="M110" i="1"/>
  <c r="M105" i="1" s="1"/>
  <c r="S341" i="1"/>
  <c r="E503" i="1"/>
  <c r="E493" i="1"/>
  <c r="P503" i="1"/>
  <c r="P493" i="1"/>
  <c r="S503" i="1"/>
  <c r="S493" i="1"/>
  <c r="T503" i="1"/>
  <c r="T493" i="1"/>
  <c r="H341" i="1"/>
  <c r="K341" i="1"/>
  <c r="H340" i="1"/>
  <c r="H336" i="1"/>
  <c r="H223" i="1" s="1"/>
  <c r="K336" i="1"/>
  <c r="K223" i="1" s="1"/>
  <c r="V336" i="1"/>
  <c r="V223" i="1" s="1"/>
  <c r="X336" i="1"/>
  <c r="X223" i="1" s="1"/>
  <c r="Z336" i="1"/>
  <c r="Z223" i="1" s="1"/>
  <c r="T349" i="1"/>
  <c r="I489" i="1"/>
  <c r="I495" i="1"/>
  <c r="I488" i="1" s="1"/>
  <c r="L495" i="1"/>
  <c r="W495" i="1"/>
  <c r="K611" i="1"/>
  <c r="K616" i="1"/>
  <c r="K610" i="1" s="1"/>
  <c r="D639" i="1"/>
  <c r="D644" i="1"/>
  <c r="U340" i="1"/>
  <c r="M390" i="1"/>
  <c r="O390" i="1"/>
  <c r="R390" i="1"/>
  <c r="J468" i="1"/>
  <c r="N468" i="1"/>
  <c r="F249" i="1"/>
  <c r="F225" i="1" s="1"/>
  <c r="X249" i="1"/>
  <c r="X225" i="1" s="1"/>
  <c r="Z249" i="1"/>
  <c r="Z225" i="1" s="1"/>
  <c r="F350" i="1"/>
  <c r="U349" i="1"/>
  <c r="W522" i="1"/>
  <c r="F382" i="1"/>
  <c r="F361" i="1" s="1"/>
  <c r="E382" i="1"/>
  <c r="E361" i="1" s="1"/>
  <c r="P382" i="1"/>
  <c r="P361" i="1" s="1"/>
  <c r="S382" i="1"/>
  <c r="S361" i="1" s="1"/>
  <c r="T382" i="1"/>
  <c r="T361" i="1" s="1"/>
  <c r="V472" i="1"/>
  <c r="V471" i="1" s="1"/>
  <c r="V457" i="1" s="1"/>
  <c r="V463" i="1"/>
  <c r="X463" i="1"/>
  <c r="X472" i="1"/>
  <c r="I604" i="1"/>
  <c r="F432" i="1"/>
  <c r="F452" i="1"/>
  <c r="F447" i="1" s="1"/>
  <c r="F446" i="1" s="1"/>
  <c r="P495" i="1"/>
  <c r="S495" i="1"/>
  <c r="G503" i="1"/>
  <c r="G493" i="1"/>
  <c r="P522" i="1"/>
  <c r="P532" i="1"/>
  <c r="P530" i="1" s="1"/>
  <c r="P517" i="1" s="1"/>
  <c r="T523" i="1"/>
  <c r="T534" i="1"/>
  <c r="T532" i="1" s="1"/>
  <c r="T530" i="1" s="1"/>
  <c r="T517" i="1" s="1"/>
  <c r="D586" i="1"/>
  <c r="D582" i="1" s="1"/>
  <c r="D577" i="1"/>
  <c r="M586" i="1"/>
  <c r="M582" i="1" s="1"/>
  <c r="M580" i="1" s="1"/>
  <c r="M577" i="1"/>
  <c r="M545" i="1" s="1"/>
  <c r="M383" i="1"/>
  <c r="O383" i="1"/>
  <c r="E384" i="1"/>
  <c r="E363" i="1" s="1"/>
  <c r="E12" i="1" s="1"/>
  <c r="P384" i="1"/>
  <c r="P363" i="1" s="1"/>
  <c r="P12" i="1" s="1"/>
  <c r="S384" i="1"/>
  <c r="S363" i="1" s="1"/>
  <c r="S12" i="1" s="1"/>
  <c r="T384" i="1"/>
  <c r="T363" i="1" s="1"/>
  <c r="T12" i="1" s="1"/>
  <c r="M474" i="1"/>
  <c r="M463" i="1" s="1"/>
  <c r="M464" i="1"/>
  <c r="O464" i="1"/>
  <c r="O474" i="1"/>
  <c r="O463" i="1" s="1"/>
  <c r="R464" i="1"/>
  <c r="R474" i="1"/>
  <c r="R463" i="1" s="1"/>
  <c r="V464" i="1"/>
  <c r="X464" i="1"/>
  <c r="Z464" i="1"/>
  <c r="I383" i="1"/>
  <c r="J383" i="1"/>
  <c r="L383" i="1"/>
  <c r="N383" i="1"/>
  <c r="Q383" i="1"/>
  <c r="U383" i="1"/>
  <c r="W383" i="1"/>
  <c r="I492" i="1"/>
  <c r="N492" i="1"/>
  <c r="I493" i="1"/>
  <c r="D525" i="1"/>
  <c r="S534" i="1"/>
  <c r="S532" i="1" s="1"/>
  <c r="N493" i="1"/>
  <c r="U493" i="1"/>
  <c r="J503" i="1"/>
  <c r="Q503" i="1"/>
  <c r="W523" i="1"/>
  <c r="I534" i="1"/>
  <c r="I532" i="1" s="1"/>
  <c r="I530" i="1" s="1"/>
  <c r="I517" i="1" s="1"/>
  <c r="S610" i="1"/>
  <c r="V577" i="1"/>
  <c r="V545" i="1" s="1"/>
  <c r="V586" i="1"/>
  <c r="V582" i="1" s="1"/>
  <c r="V580" i="1" s="1"/>
  <c r="I432" i="1"/>
  <c r="L432" i="1"/>
  <c r="Q432" i="1"/>
  <c r="E383" i="1"/>
  <c r="Q388" i="1"/>
  <c r="Q368" i="1" s="1"/>
  <c r="Y388" i="1"/>
  <c r="M389" i="1"/>
  <c r="M369" i="1" s="1"/>
  <c r="O389" i="1"/>
  <c r="O369" i="1" s="1"/>
  <c r="O18" i="1" s="1"/>
  <c r="E390" i="1"/>
  <c r="L534" i="1"/>
  <c r="T610" i="1"/>
  <c r="G647" i="1"/>
  <c r="G638" i="1" s="1"/>
  <c r="G639" i="1"/>
  <c r="Q647" i="1"/>
  <c r="Q638" i="1" s="1"/>
  <c r="Q639" i="1"/>
  <c r="U639" i="1"/>
  <c r="U647" i="1"/>
  <c r="U638" i="1" s="1"/>
  <c r="H543" i="1"/>
  <c r="O680" i="1"/>
  <c r="R680" i="1"/>
  <c r="E610" i="1"/>
  <c r="H656" i="1"/>
  <c r="H663" i="1"/>
  <c r="H661" i="1" s="1"/>
  <c r="H652" i="1" s="1"/>
  <c r="X665" i="1"/>
  <c r="X657" i="1"/>
  <c r="P702" i="1"/>
  <c r="P701" i="1" s="1"/>
  <c r="P700" i="1" s="1"/>
  <c r="P680" i="1"/>
  <c r="T702" i="1"/>
  <c r="T701" i="1" s="1"/>
  <c r="T700" i="1" s="1"/>
  <c r="T680" i="1"/>
  <c r="L577" i="1"/>
  <c r="L545" i="1" s="1"/>
  <c r="E611" i="1"/>
  <c r="P611" i="1"/>
  <c r="S611" i="1"/>
  <c r="T611" i="1"/>
  <c r="J638" i="1"/>
  <c r="L638" i="1"/>
  <c r="H657" i="1"/>
  <c r="K657" i="1"/>
  <c r="E685" i="1"/>
  <c r="E683" i="1" s="1"/>
  <c r="Y696" i="1"/>
  <c r="Y693" i="1" s="1"/>
  <c r="Y691" i="1" s="1"/>
  <c r="E702" i="1"/>
  <c r="E701" i="1" s="1"/>
  <c r="E700" i="1" s="1"/>
  <c r="H744" i="1"/>
  <c r="F736" i="1"/>
  <c r="F712" i="1" s="1"/>
  <c r="O31" i="1"/>
  <c r="L47" i="1"/>
  <c r="D86" i="1"/>
  <c r="O86" i="1"/>
  <c r="D43" i="1"/>
  <c r="R73" i="1"/>
  <c r="Z43" i="1"/>
  <c r="Z37" i="1" s="1"/>
  <c r="Z34" i="1" s="1"/>
  <c r="D22" i="1"/>
  <c r="W25" i="1"/>
  <c r="D28" i="1"/>
  <c r="O37" i="1"/>
  <c r="O34" i="1" s="1"/>
  <c r="D25" i="1"/>
  <c r="E55" i="1"/>
  <c r="E75" i="1"/>
  <c r="D110" i="1"/>
  <c r="F21" i="1"/>
  <c r="F7" i="1" s="1"/>
  <c r="V21" i="1"/>
  <c r="V7" i="1" s="1"/>
  <c r="J75" i="1"/>
  <c r="J73" i="1" s="1"/>
  <c r="J72" i="1" s="1"/>
  <c r="J47" i="1" s="1"/>
  <c r="S21" i="1"/>
  <c r="S7" i="1" s="1"/>
  <c r="T21" i="1"/>
  <c r="T7" i="1" s="1"/>
  <c r="S22" i="1"/>
  <c r="T22" i="1"/>
  <c r="M33" i="1"/>
  <c r="Y240" i="1"/>
  <c r="Y237" i="1" s="1"/>
  <c r="D219" i="1"/>
  <c r="H252" i="1"/>
  <c r="H251" i="1" s="1"/>
  <c r="H248" i="1"/>
  <c r="H224" i="1" s="1"/>
  <c r="K252" i="1"/>
  <c r="K251" i="1" s="1"/>
  <c r="V252" i="1"/>
  <c r="V251" i="1" s="1"/>
  <c r="T258" i="1"/>
  <c r="D341" i="1"/>
  <c r="M343" i="1"/>
  <c r="M340" i="1" s="1"/>
  <c r="M341" i="1"/>
  <c r="O343" i="1"/>
  <c r="O341" i="1"/>
  <c r="R343" i="1"/>
  <c r="R340" i="1" s="1"/>
  <c r="R341" i="1"/>
  <c r="D376" i="1"/>
  <c r="L33" i="1"/>
  <c r="S55" i="1"/>
  <c r="F54" i="1"/>
  <c r="K22" i="1"/>
  <c r="S33" i="1"/>
  <c r="T33" i="1"/>
  <c r="E99" i="1"/>
  <c r="F150" i="1"/>
  <c r="F148" i="1" s="1"/>
  <c r="F147" i="1" s="1"/>
  <c r="F168" i="1"/>
  <c r="F166" i="1" s="1"/>
  <c r="F165" i="1" s="1"/>
  <c r="H229" i="1"/>
  <c r="H228" i="1" s="1"/>
  <c r="K229" i="1"/>
  <c r="K228" i="1" s="1"/>
  <c r="Y267" i="1"/>
  <c r="S271" i="1"/>
  <c r="S270" i="1" s="1"/>
  <c r="S248" i="1"/>
  <c r="O311" i="1"/>
  <c r="O313" i="1"/>
  <c r="O310" i="1" s="1"/>
  <c r="R311" i="1"/>
  <c r="R313" i="1"/>
  <c r="R310" i="1" s="1"/>
  <c r="F25" i="1"/>
  <c r="G33" i="1"/>
  <c r="I33" i="1"/>
  <c r="J33" i="1"/>
  <c r="N33" i="1"/>
  <c r="P55" i="1"/>
  <c r="T55" i="1"/>
  <c r="I47" i="1"/>
  <c r="H22" i="1"/>
  <c r="R25" i="1"/>
  <c r="R21" i="1"/>
  <c r="R7" i="1" s="1"/>
  <c r="X25" i="1"/>
  <c r="Z25" i="1"/>
  <c r="X28" i="1"/>
  <c r="Z28" i="1"/>
  <c r="G31" i="1"/>
  <c r="I31" i="1"/>
  <c r="J31" i="1"/>
  <c r="L31" i="1"/>
  <c r="N31" i="1"/>
  <c r="G75" i="1"/>
  <c r="G73" i="1" s="1"/>
  <c r="G50" i="1" s="1"/>
  <c r="N75" i="1"/>
  <c r="N73" i="1" s="1"/>
  <c r="N72" i="1" s="1"/>
  <c r="N47" i="1" s="1"/>
  <c r="I28" i="1"/>
  <c r="J28" i="1"/>
  <c r="L28" i="1"/>
  <c r="N28" i="1"/>
  <c r="H31" i="1"/>
  <c r="H33" i="1"/>
  <c r="K33" i="1"/>
  <c r="D132" i="1"/>
  <c r="O132" i="1"/>
  <c r="O130" i="1" s="1"/>
  <c r="O129" i="1" s="1"/>
  <c r="F138" i="1"/>
  <c r="R197" i="1"/>
  <c r="F201" i="1"/>
  <c r="E249" i="1"/>
  <c r="E225" i="1" s="1"/>
  <c r="E272" i="1"/>
  <c r="P271" i="1"/>
  <c r="P270" i="1" s="1"/>
  <c r="P248" i="1"/>
  <c r="T271" i="1"/>
  <c r="T270" i="1" s="1"/>
  <c r="T248" i="1"/>
  <c r="E313" i="1"/>
  <c r="E310" i="1" s="1"/>
  <c r="E311" i="1"/>
  <c r="E337" i="1"/>
  <c r="P337" i="1"/>
  <c r="D346" i="1"/>
  <c r="O346" i="1"/>
  <c r="G373" i="1"/>
  <c r="U373" i="1"/>
  <c r="U371" i="1" s="1"/>
  <c r="D764" i="1"/>
  <c r="S99" i="1"/>
  <c r="T99" i="1"/>
  <c r="Y232" i="1"/>
  <c r="Y229" i="1" s="1"/>
  <c r="R249" i="1"/>
  <c r="R225" i="1" s="1"/>
  <c r="D264" i="1"/>
  <c r="P281" i="1"/>
  <c r="V310" i="1"/>
  <c r="U341" i="1"/>
  <c r="S350" i="1"/>
  <c r="G383" i="1"/>
  <c r="G98" i="1"/>
  <c r="O232" i="1"/>
  <c r="O229" i="1" s="1"/>
  <c r="F255" i="1"/>
  <c r="Y258" i="1"/>
  <c r="Y272" i="1"/>
  <c r="Y248" i="1" s="1"/>
  <c r="D275" i="1"/>
  <c r="O304" i="1"/>
  <c r="O307" i="1"/>
  <c r="Z310" i="1"/>
  <c r="N311" i="1"/>
  <c r="N316" i="1"/>
  <c r="N310" i="1" s="1"/>
  <c r="U310" i="1"/>
  <c r="T350" i="1"/>
  <c r="E229" i="1"/>
  <c r="E228" i="1" s="1"/>
  <c r="Z245" i="1"/>
  <c r="D249" i="1"/>
  <c r="D225" i="1" s="1"/>
  <c r="M272" i="1"/>
  <c r="M249" i="1"/>
  <c r="O271" i="1"/>
  <c r="O270" i="1" s="1"/>
  <c r="R248" i="1"/>
  <c r="R224" i="1" s="1"/>
  <c r="R271" i="1"/>
  <c r="R270" i="1" s="1"/>
  <c r="Q341" i="1"/>
  <c r="Q343" i="1"/>
  <c r="Q340" i="1" s="1"/>
  <c r="Y341" i="1"/>
  <c r="Y343" i="1"/>
  <c r="Y340" i="1" s="1"/>
  <c r="E350" i="1"/>
  <c r="E355" i="1"/>
  <c r="E349" i="1" s="1"/>
  <c r="P350" i="1"/>
  <c r="P355" i="1"/>
  <c r="P349" i="1" s="1"/>
  <c r="D313" i="1"/>
  <c r="D327" i="1"/>
  <c r="O336" i="1"/>
  <c r="O223" i="1" s="1"/>
  <c r="M352" i="1"/>
  <c r="M349" i="1" s="1"/>
  <c r="O352" i="1"/>
  <c r="O349" i="1" s="1"/>
  <c r="Q350" i="1"/>
  <c r="Q352" i="1"/>
  <c r="Q349" i="1" s="1"/>
  <c r="Y350" i="1"/>
  <c r="Y352" i="1"/>
  <c r="Y349" i="1" s="1"/>
  <c r="D355" i="1"/>
  <c r="T443" i="1"/>
  <c r="T431" i="1" s="1"/>
  <c r="H452" i="1"/>
  <c r="H432" i="1"/>
  <c r="K452" i="1"/>
  <c r="K432" i="1"/>
  <c r="V432" i="1"/>
  <c r="V452" i="1"/>
  <c r="V447" i="1" s="1"/>
  <c r="V446" i="1" s="1"/>
  <c r="V424" i="1" s="1"/>
  <c r="X452" i="1"/>
  <c r="X447" i="1" s="1"/>
  <c r="X446" i="1" s="1"/>
  <c r="X432" i="1"/>
  <c r="S249" i="1"/>
  <c r="S225" i="1" s="1"/>
  <c r="T249" i="1"/>
  <c r="T225" i="1" s="1"/>
  <c r="Z243" i="1"/>
  <c r="W310" i="1"/>
  <c r="Y310" i="1"/>
  <c r="Q310" i="1"/>
  <c r="U311" i="1"/>
  <c r="W311" i="1"/>
  <c r="Y311" i="1"/>
  <c r="V311" i="1"/>
  <c r="X311" i="1"/>
  <c r="Z311" i="1"/>
  <c r="D350" i="1"/>
  <c r="V400" i="1"/>
  <c r="V398" i="1" s="1"/>
  <c r="D408" i="1"/>
  <c r="D415" i="1"/>
  <c r="F436" i="1"/>
  <c r="Q439" i="1"/>
  <c r="F464" i="1"/>
  <c r="F474" i="1"/>
  <c r="F477" i="1"/>
  <c r="R500" i="1"/>
  <c r="R492" i="1"/>
  <c r="Q417" i="1"/>
  <c r="Q415" i="1" s="1"/>
  <c r="Q413" i="1" s="1"/>
  <c r="P443" i="1"/>
  <c r="P431" i="1" s="1"/>
  <c r="P432" i="1"/>
  <c r="S443" i="1"/>
  <c r="S441" i="1" s="1"/>
  <c r="S439" i="1" s="1"/>
  <c r="S424" i="1" s="1"/>
  <c r="S432" i="1"/>
  <c r="D389" i="1"/>
  <c r="R389" i="1"/>
  <c r="R369" i="1" s="1"/>
  <c r="R18" i="1" s="1"/>
  <c r="D403" i="1"/>
  <c r="Q431" i="1"/>
  <c r="Q447" i="1"/>
  <c r="Q446" i="1" s="1"/>
  <c r="W431" i="1"/>
  <c r="K495" i="1"/>
  <c r="K488" i="1" s="1"/>
  <c r="G506" i="1"/>
  <c r="D598" i="1"/>
  <c r="F384" i="1"/>
  <c r="F363" i="1" s="1"/>
  <c r="F12" i="1" s="1"/>
  <c r="D395" i="1"/>
  <c r="F408" i="1"/>
  <c r="S383" i="1"/>
  <c r="T383" i="1"/>
  <c r="D432" i="1"/>
  <c r="D452" i="1"/>
  <c r="D447" i="1" s="1"/>
  <c r="G468" i="1"/>
  <c r="L458" i="1"/>
  <c r="R477" i="1"/>
  <c r="D506" i="1"/>
  <c r="M525" i="1"/>
  <c r="R525" i="1"/>
  <c r="K523" i="1"/>
  <c r="K534" i="1"/>
  <c r="V523" i="1"/>
  <c r="V534" i="1"/>
  <c r="F566" i="1"/>
  <c r="H384" i="1"/>
  <c r="H363" i="1" s="1"/>
  <c r="H12" i="1" s="1"/>
  <c r="K384" i="1"/>
  <c r="K363" i="1" s="1"/>
  <c r="K12" i="1" s="1"/>
  <c r="L457" i="1"/>
  <c r="M468" i="1"/>
  <c r="O468" i="1"/>
  <c r="Z495" i="1"/>
  <c r="Z488" i="1" s="1"/>
  <c r="Z489" i="1"/>
  <c r="E525" i="1"/>
  <c r="X647" i="1"/>
  <c r="X638" i="1" s="1"/>
  <c r="X639" i="1"/>
  <c r="V388" i="1"/>
  <c r="V368" i="1" s="1"/>
  <c r="X388" i="1"/>
  <c r="X368" i="1" s="1"/>
  <c r="X17" i="1" s="1"/>
  <c r="Z388" i="1"/>
  <c r="Z368" i="1" s="1"/>
  <c r="G389" i="1"/>
  <c r="I389" i="1"/>
  <c r="I369" i="1" s="1"/>
  <c r="I18" i="1" s="1"/>
  <c r="J389" i="1"/>
  <c r="J369" i="1" s="1"/>
  <c r="J18" i="1" s="1"/>
  <c r="L389" i="1"/>
  <c r="L369" i="1" s="1"/>
  <c r="L18" i="1" s="1"/>
  <c r="N389" i="1"/>
  <c r="N369" i="1" s="1"/>
  <c r="N18" i="1" s="1"/>
  <c r="Z431" i="1"/>
  <c r="E472" i="1"/>
  <c r="N489" i="1"/>
  <c r="U489" i="1"/>
  <c r="Z492" i="1"/>
  <c r="H493" i="1"/>
  <c r="K493" i="1"/>
  <c r="V493" i="1"/>
  <c r="X493" i="1"/>
  <c r="D542" i="1"/>
  <c r="D546" i="1"/>
  <c r="R547" i="1"/>
  <c r="D616" i="1"/>
  <c r="Q611" i="1"/>
  <c r="Q616" i="1"/>
  <c r="Q610" i="1" s="1"/>
  <c r="U611" i="1"/>
  <c r="U616" i="1"/>
  <c r="U610" i="1" s="1"/>
  <c r="D621" i="1"/>
  <c r="K656" i="1"/>
  <c r="K663" i="1"/>
  <c r="K661" i="1" s="1"/>
  <c r="K652" i="1" s="1"/>
  <c r="P385" i="1"/>
  <c r="S385" i="1"/>
  <c r="T385" i="1"/>
  <c r="H492" i="1"/>
  <c r="K492" i="1"/>
  <c r="V492" i="1"/>
  <c r="F525" i="1"/>
  <c r="F543" i="1"/>
  <c r="R513" i="1"/>
  <c r="E534" i="1"/>
  <c r="E523" i="1"/>
  <c r="H586" i="1"/>
  <c r="H582" i="1" s="1"/>
  <c r="H580" i="1" s="1"/>
  <c r="H577" i="1"/>
  <c r="H545" i="1" s="1"/>
  <c r="X576" i="1"/>
  <c r="X544" i="1" s="1"/>
  <c r="X582" i="1"/>
  <c r="Y538" i="1"/>
  <c r="J577" i="1"/>
  <c r="J545" i="1" s="1"/>
  <c r="L582" i="1"/>
  <c r="L580" i="1" s="1"/>
  <c r="L576" i="1"/>
  <c r="L544" i="1" s="1"/>
  <c r="T665" i="1"/>
  <c r="W538" i="1"/>
  <c r="S543" i="1"/>
  <c r="I595" i="1"/>
  <c r="I576" i="1" s="1"/>
  <c r="I544" i="1" s="1"/>
  <c r="I577" i="1"/>
  <c r="I545" i="1" s="1"/>
  <c r="N595" i="1"/>
  <c r="N576" i="1" s="1"/>
  <c r="N544" i="1" s="1"/>
  <c r="N577" i="1"/>
  <c r="N545" i="1" s="1"/>
  <c r="Q595" i="1"/>
  <c r="Q592" i="1" s="1"/>
  <c r="Q591" i="1" s="1"/>
  <c r="Q577" i="1"/>
  <c r="Q545" i="1" s="1"/>
  <c r="O610" i="1"/>
  <c r="P610" i="1"/>
  <c r="P685" i="1"/>
  <c r="S685" i="1"/>
  <c r="T582" i="1"/>
  <c r="T580" i="1" s="1"/>
  <c r="T576" i="1"/>
  <c r="T544" i="1" s="1"/>
  <c r="H610" i="1"/>
  <c r="H611" i="1"/>
  <c r="E644" i="1"/>
  <c r="E638" i="1" s="1"/>
  <c r="E639" i="1"/>
  <c r="E665" i="1"/>
  <c r="E657" i="1"/>
  <c r="S665" i="1"/>
  <c r="S657" i="1"/>
  <c r="T540" i="1"/>
  <c r="U576" i="1"/>
  <c r="U544" i="1" s="1"/>
  <c r="M611" i="1"/>
  <c r="O611" i="1"/>
  <c r="F639" i="1"/>
  <c r="T685" i="1"/>
  <c r="O728" i="1"/>
  <c r="O726" i="1" s="1"/>
  <c r="D715" i="1"/>
  <c r="T577" i="1"/>
  <c r="T545" i="1" s="1"/>
  <c r="H683" i="1"/>
  <c r="H674" i="1" s="1"/>
  <c r="Y688" i="1"/>
  <c r="Y680" i="1"/>
  <c r="N638" i="1"/>
  <c r="P639" i="1"/>
  <c r="S639" i="1"/>
  <c r="T639" i="1"/>
  <c r="D680" i="1"/>
  <c r="M688" i="1"/>
  <c r="M685" i="1" s="1"/>
  <c r="M680" i="1"/>
  <c r="V685" i="1"/>
  <c r="E728" i="1"/>
  <c r="E726" i="1" s="1"/>
  <c r="E725" i="1" s="1"/>
  <c r="H679" i="1"/>
  <c r="D696" i="1"/>
  <c r="D693" i="1" s="1"/>
  <c r="G744" i="1"/>
  <c r="G741" i="1" s="1"/>
  <c r="N744" i="1"/>
  <c r="N736" i="1"/>
  <c r="N712" i="1" s="1"/>
  <c r="U744" i="1"/>
  <c r="U736" i="1"/>
  <c r="U712" i="1" s="1"/>
  <c r="G715" i="1"/>
  <c r="K741" i="1"/>
  <c r="H712" i="1"/>
  <c r="O749" i="1"/>
  <c r="G712" i="1"/>
  <c r="F130" i="1"/>
  <c r="D61" i="1"/>
  <c r="D54" i="1"/>
  <c r="Y54" i="1"/>
  <c r="M55" i="1"/>
  <c r="U764" i="1"/>
  <c r="U762" i="1" s="1"/>
  <c r="U761" i="1" s="1"/>
  <c r="W764" i="1"/>
  <c r="D55" i="1"/>
  <c r="P21" i="1"/>
  <c r="P7" i="1" s="1"/>
  <c r="P289" i="1"/>
  <c r="S289" i="1"/>
  <c r="V337" i="1"/>
  <c r="Z337" i="1"/>
  <c r="F420" i="1"/>
  <c r="F33" i="1"/>
  <c r="O22" i="1"/>
  <c r="I50" i="1"/>
  <c r="L50" i="1"/>
  <c r="R28" i="1"/>
  <c r="I54" i="1"/>
  <c r="L54" i="1"/>
  <c r="O73" i="1"/>
  <c r="O28" i="1"/>
  <c r="N98" i="1"/>
  <c r="D99" i="1"/>
  <c r="X99" i="1"/>
  <c r="G93" i="1"/>
  <c r="G102" i="1"/>
  <c r="G90" i="1" s="1"/>
  <c r="N102" i="1"/>
  <c r="N90" i="1" s="1"/>
  <c r="N93" i="1"/>
  <c r="U102" i="1"/>
  <c r="O117" i="1"/>
  <c r="I99" i="1"/>
  <c r="J99" i="1"/>
  <c r="L99" i="1"/>
  <c r="N99" i="1"/>
  <c r="W120" i="1"/>
  <c r="O121" i="1"/>
  <c r="D201" i="1"/>
  <c r="Q304" i="1"/>
  <c r="U304" i="1"/>
  <c r="W304" i="1"/>
  <c r="V352" i="1"/>
  <c r="V349" i="1" s="1"/>
  <c r="V350" i="1"/>
  <c r="X352" i="1"/>
  <c r="X349" i="1" s="1"/>
  <c r="X350" i="1"/>
  <c r="X335" i="1" s="1"/>
  <c r="Z352" i="1"/>
  <c r="Z349" i="1" s="1"/>
  <c r="Z350" i="1"/>
  <c r="Y383" i="1"/>
  <c r="D385" i="1"/>
  <c r="F24" i="1"/>
  <c r="M61" i="1"/>
  <c r="M54" i="1"/>
  <c r="Y55" i="1"/>
  <c r="M142" i="1"/>
  <c r="M141" i="1" s="1"/>
  <c r="I162" i="1"/>
  <c r="M72" i="1"/>
  <c r="P33" i="1"/>
  <c r="P99" i="1"/>
  <c r="U115" i="1"/>
  <c r="U114" i="1" s="1"/>
  <c r="U98" i="1"/>
  <c r="W117" i="1"/>
  <c r="W115" i="1" s="1"/>
  <c r="W114" i="1" s="1"/>
  <c r="W99" i="1"/>
  <c r="Y117" i="1"/>
  <c r="Y99" i="1"/>
  <c r="AA99" i="1" s="1"/>
  <c r="R121" i="1"/>
  <c r="V123" i="1"/>
  <c r="V121" i="1" s="1"/>
  <c r="V99" i="1"/>
  <c r="Q98" i="1"/>
  <c r="Q142" i="1"/>
  <c r="Q141" i="1" s="1"/>
  <c r="P150" i="1"/>
  <c r="F162" i="1"/>
  <c r="F160" i="1" s="1"/>
  <c r="F159" i="1" s="1"/>
  <c r="R182" i="1"/>
  <c r="Y197" i="1"/>
  <c r="M228" i="1"/>
  <c r="D229" i="1"/>
  <c r="R229" i="1"/>
  <c r="F232" i="1"/>
  <c r="G232" i="1"/>
  <c r="I232" i="1"/>
  <c r="J232" i="1"/>
  <c r="L232" i="1"/>
  <c r="N232" i="1"/>
  <c r="Q232" i="1"/>
  <c r="U232" i="1"/>
  <c r="W232" i="1"/>
  <c r="Z232" i="1"/>
  <c r="I301" i="1"/>
  <c r="I245" i="1"/>
  <c r="L301" i="1"/>
  <c r="N301" i="1"/>
  <c r="H313" i="1"/>
  <c r="H310" i="1" s="1"/>
  <c r="H311" i="1"/>
  <c r="K313" i="1"/>
  <c r="K310" i="1" s="1"/>
  <c r="K311" i="1"/>
  <c r="G340" i="1"/>
  <c r="I340" i="1"/>
  <c r="J340" i="1"/>
  <c r="L340" i="1"/>
  <c r="N340" i="1"/>
  <c r="K105" i="1"/>
  <c r="K98" i="1"/>
  <c r="D289" i="1"/>
  <c r="X337" i="1"/>
  <c r="M28" i="1"/>
  <c r="F37" i="1"/>
  <c r="G37" i="1"/>
  <c r="N37" i="1"/>
  <c r="F28" i="1"/>
  <c r="H61" i="1"/>
  <c r="H54" i="1"/>
  <c r="K61" i="1"/>
  <c r="K54" i="1"/>
  <c r="P61" i="1"/>
  <c r="P54" i="1"/>
  <c r="S61" i="1"/>
  <c r="S54" i="1"/>
  <c r="T61" i="1"/>
  <c r="T54" i="1"/>
  <c r="F22" i="1"/>
  <c r="O25" i="1"/>
  <c r="F55" i="1"/>
  <c r="F73" i="1"/>
  <c r="O27" i="1"/>
  <c r="O99" i="1"/>
  <c r="U99" i="1"/>
  <c r="F102" i="1"/>
  <c r="Q102" i="1"/>
  <c r="P110" i="1"/>
  <c r="S110" i="1"/>
  <c r="S105" i="1" s="1"/>
  <c r="S102" i="1" s="1"/>
  <c r="T110" i="1"/>
  <c r="T105" i="1" s="1"/>
  <c r="T102" i="1" s="1"/>
  <c r="H99" i="1"/>
  <c r="K99" i="1"/>
  <c r="X105" i="1"/>
  <c r="X98" i="1"/>
  <c r="E117" i="1"/>
  <c r="M121" i="1"/>
  <c r="I123" i="1"/>
  <c r="I121" i="1" s="1"/>
  <c r="F99" i="1"/>
  <c r="G99" i="1"/>
  <c r="D189" i="1"/>
  <c r="P189" i="1"/>
  <c r="P213" i="1"/>
  <c r="R237" i="1"/>
  <c r="I240" i="1"/>
  <c r="W240" i="1"/>
  <c r="J301" i="1"/>
  <c r="X340" i="1"/>
  <c r="Z340" i="1"/>
  <c r="D468" i="1"/>
  <c r="F27" i="1"/>
  <c r="D33" i="1"/>
  <c r="R99" i="1"/>
  <c r="I178" i="1"/>
  <c r="P226" i="1"/>
  <c r="P249" i="1"/>
  <c r="P225" i="1" s="1"/>
  <c r="D258" i="1"/>
  <c r="D261" i="1"/>
  <c r="P261" i="1"/>
  <c r="M307" i="1"/>
  <c r="F330" i="1"/>
  <c r="F336" i="1"/>
  <c r="F341" i="1"/>
  <c r="G341" i="1"/>
  <c r="I341" i="1"/>
  <c r="J341" i="1"/>
  <c r="L341" i="1"/>
  <c r="N341" i="1"/>
  <c r="F343" i="1"/>
  <c r="F346" i="1"/>
  <c r="F349" i="1"/>
  <c r="M391" i="1"/>
  <c r="F398" i="1"/>
  <c r="F413" i="1"/>
  <c r="W548" i="1"/>
  <c r="Y548" i="1"/>
  <c r="I189" i="1"/>
  <c r="W189" i="1"/>
  <c r="I206" i="1"/>
  <c r="W206" i="1"/>
  <c r="P232" i="1"/>
  <c r="S232" i="1"/>
  <c r="T232" i="1"/>
  <c r="M237" i="1"/>
  <c r="M235" i="1" s="1"/>
  <c r="D240" i="1"/>
  <c r="P240" i="1"/>
  <c r="E264" i="1"/>
  <c r="H264" i="1"/>
  <c r="K264" i="1"/>
  <c r="V264" i="1"/>
  <c r="X264" i="1"/>
  <c r="X243" i="1" s="1"/>
  <c r="X245" i="1"/>
  <c r="I286" i="1"/>
  <c r="W286" i="1"/>
  <c r="D295" i="1"/>
  <c r="P295" i="1"/>
  <c r="S295" i="1"/>
  <c r="I298" i="1"/>
  <c r="J431" i="1"/>
  <c r="J441" i="1"/>
  <c r="J439" i="1" s="1"/>
  <c r="D144" i="1"/>
  <c r="P178" i="1"/>
  <c r="I226" i="1"/>
  <c r="W226" i="1"/>
  <c r="I249" i="1"/>
  <c r="W249" i="1"/>
  <c r="I258" i="1"/>
  <c r="W258" i="1"/>
  <c r="D278" i="1"/>
  <c r="P278" i="1"/>
  <c r="P311" i="1"/>
  <c r="S313" i="1"/>
  <c r="S310" i="1" s="1"/>
  <c r="S311" i="1"/>
  <c r="T313" i="1"/>
  <c r="T310" i="1" s="1"/>
  <c r="T311" i="1"/>
  <c r="F316" i="1"/>
  <c r="F310" i="1" s="1"/>
  <c r="F311" i="1"/>
  <c r="G316" i="1"/>
  <c r="G310" i="1" s="1"/>
  <c r="G311" i="1"/>
  <c r="I311" i="1"/>
  <c r="I316" i="1"/>
  <c r="I310" i="1" s="1"/>
  <c r="J311" i="1"/>
  <c r="J316" i="1"/>
  <c r="J310" i="1" s="1"/>
  <c r="L311" i="1"/>
  <c r="L316" i="1"/>
  <c r="L310" i="1" s="1"/>
  <c r="H393" i="1"/>
  <c r="F395" i="1"/>
  <c r="G395" i="1"/>
  <c r="I395" i="1"/>
  <c r="J395" i="1"/>
  <c r="L395" i="1"/>
  <c r="N395" i="1"/>
  <c r="F385" i="1"/>
  <c r="O298" i="1"/>
  <c r="Z393" i="1"/>
  <c r="Z391" i="1" s="1"/>
  <c r="P383" i="1"/>
  <c r="I431" i="1"/>
  <c r="I441" i="1"/>
  <c r="I439" i="1" s="1"/>
  <c r="E446" i="1"/>
  <c r="Y385" i="1"/>
  <c r="D474" i="1"/>
  <c r="D464" i="1"/>
  <c r="Y495" i="1"/>
  <c r="Y506" i="1"/>
  <c r="F534" i="1"/>
  <c r="F523" i="1"/>
  <c r="G534" i="1"/>
  <c r="G523" i="1"/>
  <c r="X393" i="1"/>
  <c r="X391" i="1" s="1"/>
  <c r="P395" i="1"/>
  <c r="P403" i="1"/>
  <c r="P410" i="1"/>
  <c r="P408" i="1" s="1"/>
  <c r="P417" i="1"/>
  <c r="P415" i="1" s="1"/>
  <c r="G441" i="1"/>
  <c r="N431" i="1"/>
  <c r="N441" i="1"/>
  <c r="N439" i="1" s="1"/>
  <c r="Y478" i="1"/>
  <c r="D483" i="1"/>
  <c r="Y503" i="1"/>
  <c r="Y493" i="1"/>
  <c r="Y513" i="1"/>
  <c r="Q532" i="1"/>
  <c r="Q530" i="1" s="1"/>
  <c r="Q517" i="1" s="1"/>
  <c r="Q522" i="1"/>
  <c r="P258" i="1"/>
  <c r="I261" i="1"/>
  <c r="W261" i="1"/>
  <c r="R264" i="1"/>
  <c r="I278" i="1"/>
  <c r="W278" i="1"/>
  <c r="D286" i="1"/>
  <c r="P286" i="1"/>
  <c r="I289" i="1"/>
  <c r="W289" i="1"/>
  <c r="D292" i="1"/>
  <c r="D311" i="1"/>
  <c r="M311" i="1"/>
  <c r="Q311" i="1"/>
  <c r="T391" i="1"/>
  <c r="S393" i="1"/>
  <c r="O380" i="1"/>
  <c r="F441" i="1"/>
  <c r="L431" i="1"/>
  <c r="L441" i="1"/>
  <c r="R551" i="1"/>
  <c r="I582" i="1"/>
  <c r="Z534" i="1"/>
  <c r="O538" i="1"/>
  <c r="D548" i="1"/>
  <c r="R548" i="1"/>
  <c r="I447" i="1"/>
  <c r="I446" i="1" s="1"/>
  <c r="Y452" i="1"/>
  <c r="Y447" i="1" s="1"/>
  <c r="Y432" i="1"/>
  <c r="W517" i="1"/>
  <c r="W519" i="1"/>
  <c r="V621" i="1"/>
  <c r="V610" i="1" s="1"/>
  <c r="V611" i="1"/>
  <c r="X611" i="1"/>
  <c r="X621" i="1"/>
  <c r="X610" i="1" s="1"/>
  <c r="Z621" i="1"/>
  <c r="Z610" i="1" s="1"/>
  <c r="Z611" i="1"/>
  <c r="P420" i="1"/>
  <c r="Z432" i="1"/>
  <c r="H436" i="1"/>
  <c r="X436" i="1"/>
  <c r="M452" i="1"/>
  <c r="M432" i="1"/>
  <c r="O432" i="1"/>
  <c r="O452" i="1"/>
  <c r="R432" i="1"/>
  <c r="H522" i="1"/>
  <c r="H532" i="1"/>
  <c r="X523" i="1"/>
  <c r="X534" i="1"/>
  <c r="S540" i="1"/>
  <c r="U432" i="1"/>
  <c r="W432" i="1"/>
  <c r="W555" i="1"/>
  <c r="I555" i="1"/>
  <c r="Y582" i="1"/>
  <c r="W577" i="1"/>
  <c r="Y577" i="1"/>
  <c r="F621" i="1"/>
  <c r="F611" i="1"/>
  <c r="G611" i="1"/>
  <c r="G621" i="1"/>
  <c r="G610" i="1" s="1"/>
  <c r="I621" i="1"/>
  <c r="I611" i="1"/>
  <c r="J611" i="1"/>
  <c r="J621" i="1"/>
  <c r="J610" i="1" s="1"/>
  <c r="L621" i="1"/>
  <c r="L610" i="1" s="1"/>
  <c r="L611" i="1"/>
  <c r="F635" i="1"/>
  <c r="I635" i="1"/>
  <c r="H644" i="1"/>
  <c r="H638" i="1" s="1"/>
  <c r="H639" i="1"/>
  <c r="K644" i="1"/>
  <c r="K638" i="1" s="1"/>
  <c r="K639" i="1"/>
  <c r="V644" i="1"/>
  <c r="V638" i="1" s="1"/>
  <c r="V639" i="1"/>
  <c r="Z644" i="1"/>
  <c r="Z638" i="1" s="1"/>
  <c r="Z639" i="1"/>
  <c r="I663" i="1"/>
  <c r="I656" i="1"/>
  <c r="H523" i="1"/>
  <c r="P523" i="1"/>
  <c r="I548" i="1"/>
  <c r="W558" i="1"/>
  <c r="Y558" i="1"/>
  <c r="I562" i="1"/>
  <c r="Y576" i="1"/>
  <c r="E582" i="1"/>
  <c r="E580" i="1" s="1"/>
  <c r="G582" i="1"/>
  <c r="R577" i="1"/>
  <c r="F577" i="1"/>
  <c r="F595" i="1"/>
  <c r="G577" i="1"/>
  <c r="G545" i="1" s="1"/>
  <c r="G595" i="1"/>
  <c r="G592" i="1" s="1"/>
  <c r="G591" i="1" s="1"/>
  <c r="Y592" i="1"/>
  <c r="Y591" i="1" s="1"/>
  <c r="D611" i="1"/>
  <c r="F629" i="1"/>
  <c r="I629" i="1"/>
  <c r="W551" i="1"/>
  <c r="Y551" i="1"/>
  <c r="R558" i="1"/>
  <c r="P576" i="1"/>
  <c r="P544" i="1" s="1"/>
  <c r="P582" i="1"/>
  <c r="P580" i="1" s="1"/>
  <c r="F601" i="1"/>
  <c r="D625" i="1"/>
  <c r="W566" i="1"/>
  <c r="Y566" i="1"/>
  <c r="E577" i="1"/>
  <c r="E545" i="1" s="1"/>
  <c r="X577" i="1"/>
  <c r="X545" i="1" s="1"/>
  <c r="Z577" i="1"/>
  <c r="Z545" i="1" s="1"/>
  <c r="U582" i="1"/>
  <c r="F582" i="1"/>
  <c r="D647" i="1"/>
  <c r="R566" i="1"/>
  <c r="U577" i="1"/>
  <c r="U545" i="1" s="1"/>
  <c r="Q582" i="1"/>
  <c r="Q580" i="1" s="1"/>
  <c r="Z582" i="1"/>
  <c r="Z580" i="1" s="1"/>
  <c r="S577" i="1"/>
  <c r="S545" i="1" s="1"/>
  <c r="S595" i="1"/>
  <c r="M621" i="1"/>
  <c r="W621" i="1"/>
  <c r="Y621" i="1"/>
  <c r="M629" i="1"/>
  <c r="W629" i="1"/>
  <c r="Y629" i="1"/>
  <c r="M635" i="1"/>
  <c r="W635" i="1"/>
  <c r="Y635" i="1"/>
  <c r="M647" i="1"/>
  <c r="M639" i="1"/>
  <c r="O647" i="1"/>
  <c r="O638" i="1" s="1"/>
  <c r="O639" i="1"/>
  <c r="R647" i="1"/>
  <c r="R638" i="1" s="1"/>
  <c r="R639" i="1"/>
  <c r="W663" i="1"/>
  <c r="W656" i="1"/>
  <c r="J576" i="1"/>
  <c r="J544" i="1" s="1"/>
  <c r="O586" i="1"/>
  <c r="K595" i="1"/>
  <c r="K577" i="1"/>
  <c r="K545" i="1" s="1"/>
  <c r="N610" i="1"/>
  <c r="N611" i="1"/>
  <c r="W611" i="1"/>
  <c r="Y611" i="1"/>
  <c r="F657" i="1"/>
  <c r="I657" i="1"/>
  <c r="W657" i="1"/>
  <c r="O713" i="1"/>
  <c r="R713" i="1"/>
  <c r="R610" i="1"/>
  <c r="R611" i="1"/>
  <c r="P638" i="1"/>
  <c r="S638" i="1"/>
  <c r="T638" i="1"/>
  <c r="F665" i="1"/>
  <c r="L665" i="1"/>
  <c r="Z665" i="1"/>
  <c r="O665" i="1"/>
  <c r="R665" i="1"/>
  <c r="F680" i="1"/>
  <c r="F688" i="1"/>
  <c r="G680" i="1"/>
  <c r="G688" i="1"/>
  <c r="I680" i="1"/>
  <c r="I688" i="1"/>
  <c r="J680" i="1"/>
  <c r="J688" i="1"/>
  <c r="L680" i="1"/>
  <c r="L688" i="1"/>
  <c r="N680" i="1"/>
  <c r="N688" i="1"/>
  <c r="Q680" i="1"/>
  <c r="Q688" i="1"/>
  <c r="U680" i="1"/>
  <c r="U688" i="1"/>
  <c r="W680" i="1"/>
  <c r="W688" i="1"/>
  <c r="Z680" i="1"/>
  <c r="Z688" i="1"/>
  <c r="F696" i="1"/>
  <c r="I696" i="1"/>
  <c r="W696" i="1"/>
  <c r="F702" i="1"/>
  <c r="I702" i="1"/>
  <c r="W702" i="1"/>
  <c r="X718" i="1"/>
  <c r="F721" i="1"/>
  <c r="N721" i="1"/>
  <c r="N718" i="1" s="1"/>
  <c r="Q721" i="1"/>
  <c r="Q718" i="1" s="1"/>
  <c r="Q716" i="1" s="1"/>
  <c r="Q712" i="1"/>
  <c r="W721" i="1"/>
  <c r="M728" i="1"/>
  <c r="M726" i="1" s="1"/>
  <c r="W726" i="1"/>
  <c r="W725" i="1" s="1"/>
  <c r="U718" i="1"/>
  <c r="G721" i="1"/>
  <c r="D665" i="1"/>
  <c r="O688" i="1"/>
  <c r="R688" i="1"/>
  <c r="O696" i="1"/>
  <c r="R696" i="1"/>
  <c r="S718" i="1"/>
  <c r="D710" i="1"/>
  <c r="O744" i="1"/>
  <c r="O736" i="1"/>
  <c r="O712" i="1" s="1"/>
  <c r="R744" i="1"/>
  <c r="R736" i="1"/>
  <c r="R712" i="1" s="1"/>
  <c r="W740" i="1"/>
  <c r="W731" i="1" s="1"/>
  <c r="W749" i="1"/>
  <c r="O708" i="1"/>
  <c r="R708" i="1"/>
  <c r="O715" i="1"/>
  <c r="Z718" i="1"/>
  <c r="R726" i="1"/>
  <c r="W735" i="1"/>
  <c r="W732" i="1"/>
  <c r="D744" i="1"/>
  <c r="S754" i="1"/>
  <c r="D755" i="1"/>
  <c r="O757" i="1"/>
  <c r="O755" i="1" s="1"/>
  <c r="O754" i="1" s="1"/>
  <c r="R762" i="1"/>
  <c r="R761" i="1" s="1"/>
  <c r="S764" i="1"/>
  <c r="S762" i="1" s="1"/>
  <c r="P142" i="1"/>
  <c r="S142" i="1"/>
  <c r="T142" i="1"/>
  <c r="Z142" i="1"/>
  <c r="Z98" i="1"/>
  <c r="H148" i="1"/>
  <c r="H98" i="1"/>
  <c r="J142" i="1"/>
  <c r="J98" i="1"/>
  <c r="L142" i="1"/>
  <c r="L98" i="1"/>
  <c r="Y144" i="1"/>
  <c r="AA144" i="1" s="1"/>
  <c r="I148" i="1"/>
  <c r="D150" i="1"/>
  <c r="R150" i="1"/>
  <c r="Y150" i="1"/>
  <c r="AA150" i="1" s="1"/>
  <c r="I154" i="1"/>
  <c r="P154" i="1"/>
  <c r="D156" i="1"/>
  <c r="R156" i="1"/>
  <c r="Y156" i="1"/>
  <c r="AA156" i="1" s="1"/>
  <c r="P160" i="1"/>
  <c r="D162" i="1"/>
  <c r="R162" i="1"/>
  <c r="Y162" i="1"/>
  <c r="AA162" i="1" s="1"/>
  <c r="I166" i="1"/>
  <c r="P166" i="1"/>
  <c r="D168" i="1"/>
  <c r="R168" i="1"/>
  <c r="Y168" i="1"/>
  <c r="AA168" i="1" s="1"/>
  <c r="R178" i="1"/>
  <c r="I144" i="1"/>
  <c r="R144" i="1"/>
  <c r="W144" i="1"/>
  <c r="M298" i="1"/>
  <c r="F301" i="1"/>
  <c r="M304" i="1"/>
  <c r="F307" i="1"/>
  <c r="Z446" i="1"/>
  <c r="Z424" i="1" s="1"/>
  <c r="Z426" i="1"/>
  <c r="M313" i="1"/>
  <c r="M316" i="1"/>
  <c r="N446" i="1"/>
  <c r="N426" i="1"/>
  <c r="W447" i="1"/>
  <c r="R452" i="1"/>
  <c r="E591" i="1"/>
  <c r="J572" i="1"/>
  <c r="J591" i="1"/>
  <c r="J570" i="1" s="1"/>
  <c r="P591" i="1"/>
  <c r="Z591" i="1"/>
  <c r="H592" i="1"/>
  <c r="W591" i="1"/>
  <c r="V592" i="1"/>
  <c r="L591" i="1"/>
  <c r="T591" i="1"/>
  <c r="M592" i="1"/>
  <c r="D595" i="1"/>
  <c r="R595" i="1"/>
  <c r="I639" i="1"/>
  <c r="J639" i="1"/>
  <c r="L639" i="1"/>
  <c r="I644" i="1"/>
  <c r="Y644" i="1"/>
  <c r="I647" i="1"/>
  <c r="F644" i="1"/>
  <c r="F647" i="1"/>
  <c r="M718" i="1"/>
  <c r="E735" i="1"/>
  <c r="M736" i="1"/>
  <c r="Y736" i="1"/>
  <c r="H718" i="1"/>
  <c r="D712" i="1"/>
  <c r="M713" i="1"/>
  <c r="Y713" i="1"/>
  <c r="M715" i="1"/>
  <c r="Y715" i="1"/>
  <c r="M744" i="1"/>
  <c r="Q744" i="1"/>
  <c r="Y744" i="1"/>
  <c r="M749" i="1"/>
  <c r="Y749" i="1"/>
  <c r="M757" i="1"/>
  <c r="Y757" i="1"/>
  <c r="M764" i="1"/>
  <c r="Y764" i="1"/>
  <c r="R721" i="1"/>
  <c r="Y726" i="1"/>
  <c r="P721" i="1"/>
  <c r="I721" i="1"/>
  <c r="I712" i="1"/>
  <c r="J721" i="1"/>
  <c r="L721" i="1"/>
  <c r="Y721" i="1"/>
  <c r="Y7" i="1" l="1"/>
  <c r="AA7" i="1" s="1"/>
  <c r="AA21" i="1"/>
  <c r="Y174" i="1"/>
  <c r="AA178" i="1"/>
  <c r="Y185" i="1"/>
  <c r="AA189" i="1"/>
  <c r="AA117" i="1"/>
  <c r="Y105" i="1"/>
  <c r="AA110" i="1"/>
  <c r="Y136" i="1"/>
  <c r="AA138" i="1"/>
  <c r="Y81" i="1"/>
  <c r="AA86" i="1"/>
  <c r="Y37" i="1"/>
  <c r="AA43" i="1"/>
  <c r="AA54" i="1"/>
  <c r="Y61" i="1"/>
  <c r="AA65" i="1"/>
  <c r="Y121" i="1"/>
  <c r="AA123" i="1"/>
  <c r="Y73" i="1"/>
  <c r="AA75" i="1"/>
  <c r="AA55" i="1"/>
  <c r="Y130" i="1"/>
  <c r="AA132" i="1"/>
  <c r="B106" i="2"/>
  <c r="O193" i="2"/>
  <c r="M192" i="2"/>
  <c r="O192" i="2" s="1"/>
  <c r="G192" i="2"/>
  <c r="B193" i="2"/>
  <c r="J7" i="2"/>
  <c r="J4" i="2" s="1"/>
  <c r="Q5" i="2" s="1"/>
  <c r="B21" i="2"/>
  <c r="O21" i="2"/>
  <c r="M7" i="2"/>
  <c r="B7" i="2" s="1"/>
  <c r="E4" i="2"/>
  <c r="J661" i="1"/>
  <c r="J652" i="1" s="1"/>
  <c r="Z17" i="1"/>
  <c r="M98" i="1"/>
  <c r="P8" i="1"/>
  <c r="Q661" i="1"/>
  <c r="Q652" i="1" s="1"/>
  <c r="U370" i="1"/>
  <c r="G365" i="1"/>
  <c r="W362" i="1"/>
  <c r="W11" i="1" s="1"/>
  <c r="L335" i="1"/>
  <c r="T370" i="1"/>
  <c r="T19" i="1" s="1"/>
  <c r="J656" i="1"/>
  <c r="K365" i="1"/>
  <c r="K14" i="1" s="1"/>
  <c r="G735" i="1"/>
  <c r="G711" i="1" s="1"/>
  <c r="I740" i="1"/>
  <c r="I731" i="1" s="1"/>
  <c r="M576" i="1"/>
  <c r="M544" i="1" s="1"/>
  <c r="U362" i="1"/>
  <c r="U11" i="1" s="1"/>
  <c r="P370" i="1"/>
  <c r="P19" i="1" s="1"/>
  <c r="L492" i="1"/>
  <c r="Q252" i="1"/>
  <c r="Q251" i="1" s="1"/>
  <c r="Q243" i="1" s="1"/>
  <c r="M365" i="1"/>
  <c r="M14" i="1" s="1"/>
  <c r="J365" i="1"/>
  <c r="J14" i="1" s="1"/>
  <c r="N457" i="1"/>
  <c r="E8" i="1"/>
  <c r="T8" i="1"/>
  <c r="Q362" i="1"/>
  <c r="Q11" i="1" s="1"/>
  <c r="V10" i="1"/>
  <c r="G8" i="1"/>
  <c r="J532" i="1"/>
  <c r="J530" i="1" s="1"/>
  <c r="J517" i="1" s="1"/>
  <c r="Z735" i="1"/>
  <c r="Z711" i="1" s="1"/>
  <c r="F489" i="1"/>
  <c r="U656" i="1"/>
  <c r="U661" i="1"/>
  <c r="U652" i="1" s="1"/>
  <c r="N335" i="1"/>
  <c r="Z370" i="1"/>
  <c r="Z19" i="1" s="1"/>
  <c r="K335" i="1"/>
  <c r="W472" i="1"/>
  <c r="Q8" i="1"/>
  <c r="R365" i="1"/>
  <c r="R14" i="1" s="1"/>
  <c r="K334" i="1"/>
  <c r="G17" i="1"/>
  <c r="J387" i="1"/>
  <c r="J367" i="1" s="1"/>
  <c r="S334" i="1"/>
  <c r="Y359" i="1"/>
  <c r="Y8" i="1" s="1"/>
  <c r="H10" i="1"/>
  <c r="X488" i="1"/>
  <c r="P362" i="1"/>
  <c r="P11" i="1" s="1"/>
  <c r="U30" i="1"/>
  <c r="J54" i="1"/>
  <c r="J29" i="1" s="1"/>
  <c r="P365" i="1"/>
  <c r="V17" i="1"/>
  <c r="N370" i="1"/>
  <c r="N19" i="1" s="1"/>
  <c r="T17" i="1"/>
  <c r="L735" i="1"/>
  <c r="S463" i="1"/>
  <c r="J370" i="1"/>
  <c r="V370" i="1"/>
  <c r="V19" i="1" s="1"/>
  <c r="T98" i="1"/>
  <c r="T29" i="1" s="1"/>
  <c r="X30" i="1"/>
  <c r="T365" i="1"/>
  <c r="T14" i="1" s="1"/>
  <c r="Q424" i="1"/>
  <c r="H17" i="1"/>
  <c r="K10" i="1"/>
  <c r="W370" i="1"/>
  <c r="W19" i="1" s="1"/>
  <c r="M335" i="1"/>
  <c r="I10" i="1"/>
  <c r="Y370" i="1"/>
  <c r="Y19" i="1" s="1"/>
  <c r="X679" i="1"/>
  <c r="N365" i="1"/>
  <c r="N14" i="1" s="1"/>
  <c r="R10" i="1"/>
  <c r="R8" i="1"/>
  <c r="L8" i="1"/>
  <c r="G10" i="1"/>
  <c r="H370" i="1"/>
  <c r="H19" i="1" s="1"/>
  <c r="M656" i="1"/>
  <c r="H29" i="1"/>
  <c r="H245" i="1"/>
  <c r="X29" i="1"/>
  <c r="H458" i="1"/>
  <c r="T522" i="1"/>
  <c r="E335" i="1"/>
  <c r="E370" i="1"/>
  <c r="E19" i="1" s="1"/>
  <c r="M663" i="1"/>
  <c r="M661" i="1" s="1"/>
  <c r="M652" i="1" s="1"/>
  <c r="L365" i="1"/>
  <c r="L14" i="1" s="1"/>
  <c r="Z10" i="1"/>
  <c r="Z54" i="1"/>
  <c r="Z29" i="1" s="1"/>
  <c r="H335" i="1"/>
  <c r="N656" i="1"/>
  <c r="N654" i="1"/>
  <c r="O335" i="1"/>
  <c r="N592" i="1"/>
  <c r="N591" i="1" s="1"/>
  <c r="N570" i="1" s="1"/>
  <c r="N537" i="1" s="1"/>
  <c r="U446" i="1"/>
  <c r="U424" i="1" s="1"/>
  <c r="H243" i="1"/>
  <c r="V30" i="1"/>
  <c r="J362" i="1"/>
  <c r="J11" i="1" s="1"/>
  <c r="Q10" i="1"/>
  <c r="X61" i="1"/>
  <c r="X58" i="1" s="1"/>
  <c r="X47" i="1" s="1"/>
  <c r="F362" i="1"/>
  <c r="F11" i="1" s="1"/>
  <c r="U8" i="1"/>
  <c r="K654" i="1"/>
  <c r="U387" i="1"/>
  <c r="U367" i="1" s="1"/>
  <c r="S431" i="1"/>
  <c r="I424" i="1"/>
  <c r="Y532" i="1"/>
  <c r="Y530" i="1" s="1"/>
  <c r="Y517" i="1" s="1"/>
  <c r="N458" i="1"/>
  <c r="I8" i="1"/>
  <c r="N8" i="1"/>
  <c r="J424" i="1"/>
  <c r="I30" i="1"/>
  <c r="U61" i="1"/>
  <c r="U50" i="1" s="1"/>
  <c r="Z458" i="1"/>
  <c r="R335" i="1"/>
  <c r="Z50" i="1"/>
  <c r="X362" i="1"/>
  <c r="X11" i="1" s="1"/>
  <c r="N463" i="1"/>
  <c r="I370" i="1"/>
  <c r="I19" i="1" s="1"/>
  <c r="Z335" i="1"/>
  <c r="L17" i="1"/>
  <c r="N362" i="1"/>
  <c r="N11" i="1" s="1"/>
  <c r="Z30" i="1"/>
  <c r="V362" i="1"/>
  <c r="V11" i="1" s="1"/>
  <c r="K17" i="1"/>
  <c r="X10" i="1"/>
  <c r="W365" i="1"/>
  <c r="W14" i="1" s="1"/>
  <c r="I365" i="1"/>
  <c r="I14" i="1" s="1"/>
  <c r="O365" i="1"/>
  <c r="O14" i="1" s="1"/>
  <c r="K370" i="1"/>
  <c r="K19" i="1" s="1"/>
  <c r="I522" i="1"/>
  <c r="I386" i="1" s="1"/>
  <c r="I366" i="1" s="1"/>
  <c r="W50" i="1"/>
  <c r="V248" i="1"/>
  <c r="V224" i="1" s="1"/>
  <c r="S8" i="1"/>
  <c r="L362" i="1"/>
  <c r="L11" i="1" s="1"/>
  <c r="W489" i="1"/>
  <c r="U10" i="1"/>
  <c r="Q30" i="1"/>
  <c r="U365" i="1"/>
  <c r="U14" i="1" s="1"/>
  <c r="V47" i="1"/>
  <c r="Z387" i="1"/>
  <c r="Z367" i="1" s="1"/>
  <c r="S426" i="1"/>
  <c r="J335" i="1"/>
  <c r="R30" i="1"/>
  <c r="J30" i="1"/>
  <c r="U458" i="1"/>
  <c r="G362" i="1"/>
  <c r="G11" i="1" s="1"/>
  <c r="R362" i="1"/>
  <c r="R11" i="1" s="1"/>
  <c r="X370" i="1"/>
  <c r="X19" i="1" s="1"/>
  <c r="G14" i="1"/>
  <c r="Z570" i="1"/>
  <c r="Z537" i="1" s="1"/>
  <c r="Z572" i="1"/>
  <c r="Z539" i="1" s="1"/>
  <c r="R387" i="1"/>
  <c r="Y365" i="1"/>
  <c r="Y14" i="1" s="1"/>
  <c r="AA14" i="1" s="1"/>
  <c r="S679" i="1"/>
  <c r="Y10" i="1"/>
  <c r="AA10" i="1" s="1"/>
  <c r="X489" i="1"/>
  <c r="D492" i="1"/>
  <c r="K245" i="1"/>
  <c r="W58" i="1"/>
  <c r="W47" i="1" s="1"/>
  <c r="G458" i="1"/>
  <c r="P463" i="1"/>
  <c r="L19" i="1"/>
  <c r="M362" i="1"/>
  <c r="M11" i="1" s="1"/>
  <c r="E365" i="1"/>
  <c r="E14" i="1" s="1"/>
  <c r="M10" i="1"/>
  <c r="J8" i="1"/>
  <c r="M679" i="1"/>
  <c r="W387" i="1"/>
  <c r="I335" i="1"/>
  <c r="V663" i="1"/>
  <c r="V661" i="1" s="1"/>
  <c r="V652" i="1" s="1"/>
  <c r="P656" i="1"/>
  <c r="R472" i="1"/>
  <c r="R471" i="1" s="1"/>
  <c r="T471" i="1"/>
  <c r="T457" i="1" s="1"/>
  <c r="O248" i="1"/>
  <c r="O224" i="1" s="1"/>
  <c r="J17" i="1"/>
  <c r="M522" i="1"/>
  <c r="N10" i="1"/>
  <c r="V54" i="1"/>
  <c r="Z362" i="1"/>
  <c r="Z11" i="1" s="1"/>
  <c r="J740" i="1"/>
  <c r="J731" i="1" s="1"/>
  <c r="J732" i="1"/>
  <c r="Q90" i="1"/>
  <c r="V732" i="1"/>
  <c r="V707" i="1" s="1"/>
  <c r="O472" i="1"/>
  <c r="O471" i="1" s="1"/>
  <c r="O457" i="1" s="1"/>
  <c r="S17" i="1"/>
  <c r="W334" i="1"/>
  <c r="J539" i="1"/>
  <c r="L570" i="1"/>
  <c r="L537" i="1" s="1"/>
  <c r="X426" i="1"/>
  <c r="Y463" i="1"/>
  <c r="G30" i="1"/>
  <c r="M472" i="1"/>
  <c r="M471" i="1" s="1"/>
  <c r="M457" i="1" s="1"/>
  <c r="T463" i="1"/>
  <c r="X8" i="1"/>
  <c r="T572" i="1"/>
  <c r="T539" i="1" s="1"/>
  <c r="L572" i="1"/>
  <c r="L539" i="1" s="1"/>
  <c r="P572" i="1"/>
  <c r="L334" i="1"/>
  <c r="Q656" i="1"/>
  <c r="T335" i="1"/>
  <c r="H8" i="1"/>
  <c r="W335" i="1"/>
  <c r="Q370" i="1"/>
  <c r="Q19" i="1" s="1"/>
  <c r="G656" i="1"/>
  <c r="T387" i="1"/>
  <c r="T367" i="1" s="1"/>
  <c r="L10" i="1"/>
  <c r="G252" i="1"/>
  <c r="G251" i="1" s="1"/>
  <c r="G243" i="1" s="1"/>
  <c r="X365" i="1"/>
  <c r="X14" i="1" s="1"/>
  <c r="Q365" i="1"/>
  <c r="Q14" i="1" s="1"/>
  <c r="K362" i="1"/>
  <c r="K11" i="1" s="1"/>
  <c r="G334" i="1"/>
  <c r="Y472" i="1"/>
  <c r="Y458" i="1" s="1"/>
  <c r="P98" i="1"/>
  <c r="P29" i="1" s="1"/>
  <c r="K676" i="1"/>
  <c r="K679" i="1"/>
  <c r="O362" i="1"/>
  <c r="O11" i="1" s="1"/>
  <c r="J10" i="1"/>
  <c r="E17" i="1"/>
  <c r="O522" i="1"/>
  <c r="L387" i="1"/>
  <c r="L367" i="1" s="1"/>
  <c r="Z365" i="1"/>
  <c r="Z14" i="1" s="1"/>
  <c r="R519" i="1"/>
  <c r="N17" i="1"/>
  <c r="K248" i="1"/>
  <c r="K224" i="1" s="1"/>
  <c r="E362" i="1"/>
  <c r="E11" i="1" s="1"/>
  <c r="W10" i="1"/>
  <c r="D431" i="1"/>
  <c r="V365" i="1"/>
  <c r="V14" i="1" s="1"/>
  <c r="G387" i="1"/>
  <c r="G367" i="1" s="1"/>
  <c r="K30" i="1"/>
  <c r="V576" i="1"/>
  <c r="V544" i="1" s="1"/>
  <c r="S741" i="1"/>
  <c r="S732" i="1" s="1"/>
  <c r="S707" i="1" s="1"/>
  <c r="J426" i="1"/>
  <c r="J50" i="1"/>
  <c r="N30" i="1"/>
  <c r="G72" i="1"/>
  <c r="G47" i="1" s="1"/>
  <c r="R517" i="1"/>
  <c r="N387" i="1"/>
  <c r="N367" i="1" s="1"/>
  <c r="M370" i="1"/>
  <c r="U17" i="1"/>
  <c r="U386" i="1"/>
  <c r="U366" i="1" s="1"/>
  <c r="W638" i="1"/>
  <c r="G335" i="1"/>
  <c r="P735" i="1"/>
  <c r="P711" i="1" s="1"/>
  <c r="Y224" i="1"/>
  <c r="U335" i="1"/>
  <c r="J19" i="1"/>
  <c r="K8" i="1"/>
  <c r="T334" i="1"/>
  <c r="H362" i="1"/>
  <c r="H11" i="1" s="1"/>
  <c r="V243" i="1"/>
  <c r="E572" i="1"/>
  <c r="E539" i="1" s="1"/>
  <c r="H387" i="1"/>
  <c r="H367" i="1" s="1"/>
  <c r="R245" i="1"/>
  <c r="N522" i="1"/>
  <c r="R194" i="1"/>
  <c r="T679" i="1"/>
  <c r="X431" i="1"/>
  <c r="S522" i="1"/>
  <c r="O500" i="1"/>
  <c r="O499" i="1" s="1"/>
  <c r="R54" i="1"/>
  <c r="I387" i="1"/>
  <c r="I367" i="1" s="1"/>
  <c r="I362" i="1"/>
  <c r="I11" i="1" s="1"/>
  <c r="Z8" i="1"/>
  <c r="N252" i="1"/>
  <c r="J252" i="1"/>
  <c r="D532" i="1"/>
  <c r="D519" i="1" s="1"/>
  <c r="V426" i="1"/>
  <c r="O245" i="1"/>
  <c r="X674" i="1"/>
  <c r="P679" i="1"/>
  <c r="R50" i="1"/>
  <c r="U532" i="1"/>
  <c r="O370" i="1"/>
  <c r="O19" i="1" s="1"/>
  <c r="V8" i="1"/>
  <c r="I334" i="1"/>
  <c r="J463" i="1"/>
  <c r="J472" i="1"/>
  <c r="D362" i="1"/>
  <c r="D136" i="1"/>
  <c r="E711" i="1"/>
  <c r="O519" i="1"/>
  <c r="Q519" i="1"/>
  <c r="F407" i="1"/>
  <c r="F141" i="1"/>
  <c r="N54" i="1"/>
  <c r="N29" i="1" s="1"/>
  <c r="N334" i="1"/>
  <c r="D368" i="1"/>
  <c r="D17" i="1" s="1"/>
  <c r="Y368" i="1"/>
  <c r="D349" i="1"/>
  <c r="K457" i="1"/>
  <c r="U19" i="1"/>
  <c r="D270" i="1"/>
  <c r="D685" i="1"/>
  <c r="M500" i="1"/>
  <c r="M492" i="1"/>
  <c r="U18" i="1"/>
  <c r="D718" i="1"/>
  <c r="D716" i="1" s="1"/>
  <c r="Y431" i="1"/>
  <c r="F732" i="1"/>
  <c r="D679" i="1"/>
  <c r="G654" i="1"/>
  <c r="D638" i="1"/>
  <c r="X424" i="1"/>
  <c r="G431" i="1"/>
  <c r="V245" i="1"/>
  <c r="N50" i="1"/>
  <c r="N23" i="1" s="1"/>
  <c r="M102" i="1"/>
  <c r="Q61" i="1"/>
  <c r="Q58" i="1" s="1"/>
  <c r="Q47" i="1" s="1"/>
  <c r="E387" i="1"/>
  <c r="E367" i="1" s="1"/>
  <c r="K458" i="1"/>
  <c r="I458" i="1"/>
  <c r="S387" i="1"/>
  <c r="S367" i="1" s="1"/>
  <c r="D361" i="1"/>
  <c r="D10" i="1" s="1"/>
  <c r="D252" i="1"/>
  <c r="D251" i="1" s="1"/>
  <c r="D72" i="1"/>
  <c r="T735" i="1"/>
  <c r="T711" i="1" s="1"/>
  <c r="Q17" i="1"/>
  <c r="Q387" i="1"/>
  <c r="Q367" i="1" s="1"/>
  <c r="W492" i="1"/>
  <c r="W386" i="1" s="1"/>
  <c r="M517" i="1"/>
  <c r="R370" i="1"/>
  <c r="R19" i="1" s="1"/>
  <c r="U252" i="1"/>
  <c r="Y654" i="1"/>
  <c r="Y661" i="1"/>
  <c r="Y652" i="1" s="1"/>
  <c r="D701" i="1"/>
  <c r="V679" i="1"/>
  <c r="D633" i="1"/>
  <c r="Q472" i="1"/>
  <c r="Q463" i="1"/>
  <c r="D441" i="1"/>
  <c r="X741" i="1"/>
  <c r="X735" i="1"/>
  <c r="X711" i="1" s="1"/>
  <c r="S19" i="1"/>
  <c r="D545" i="1"/>
  <c r="U334" i="1"/>
  <c r="T732" i="1"/>
  <c r="T707" i="1" s="1"/>
  <c r="T740" i="1"/>
  <c r="T731" i="1" s="1"/>
  <c r="T705" i="1" s="1"/>
  <c r="P185" i="1"/>
  <c r="P182" i="1" s="1"/>
  <c r="D310" i="1"/>
  <c r="P335" i="1"/>
  <c r="R334" i="1"/>
  <c r="L488" i="1"/>
  <c r="X387" i="1"/>
  <c r="X367" i="1" s="1"/>
  <c r="H30" i="1"/>
  <c r="J334" i="1"/>
  <c r="V335" i="1"/>
  <c r="D121" i="1"/>
  <c r="D120" i="1" s="1"/>
  <c r="Y679" i="1"/>
  <c r="X676" i="1"/>
  <c r="G457" i="1"/>
  <c r="D370" i="1"/>
  <c r="S335" i="1"/>
  <c r="P334" i="1"/>
  <c r="T243" i="1"/>
  <c r="D248" i="1"/>
  <c r="H365" i="1"/>
  <c r="H14" i="1" s="1"/>
  <c r="W488" i="1"/>
  <c r="H334" i="1"/>
  <c r="D363" i="1"/>
  <c r="D174" i="1"/>
  <c r="E441" i="1"/>
  <c r="E431" i="1"/>
  <c r="Q500" i="1"/>
  <c r="Q492" i="1"/>
  <c r="T492" i="1"/>
  <c r="T500" i="1"/>
  <c r="E492" i="1"/>
  <c r="E500" i="1"/>
  <c r="H576" i="1"/>
  <c r="H544" i="1" s="1"/>
  <c r="N519" i="1"/>
  <c r="Y387" i="1"/>
  <c r="F431" i="1"/>
  <c r="K243" i="1"/>
  <c r="K218" i="1" s="1"/>
  <c r="R72" i="1"/>
  <c r="W245" i="1"/>
  <c r="L30" i="1"/>
  <c r="P245" i="1"/>
  <c r="M519" i="1"/>
  <c r="Q334" i="1"/>
  <c r="E334" i="1"/>
  <c r="J500" i="1"/>
  <c r="J492" i="1"/>
  <c r="X471" i="1"/>
  <c r="X457" i="1" s="1"/>
  <c r="X458" i="1"/>
  <c r="P10" i="1"/>
  <c r="Q426" i="1"/>
  <c r="L522" i="1"/>
  <c r="L532" i="1"/>
  <c r="P539" i="1"/>
  <c r="O17" i="1"/>
  <c r="M18" i="1"/>
  <c r="P30" i="1"/>
  <c r="E674" i="1"/>
  <c r="Q570" i="1"/>
  <c r="Q537" i="1" s="1"/>
  <c r="P519" i="1"/>
  <c r="P14" i="1"/>
  <c r="T245" i="1"/>
  <c r="H741" i="1"/>
  <c r="H735" i="1"/>
  <c r="H711" i="1" s="1"/>
  <c r="E679" i="1"/>
  <c r="S492" i="1"/>
  <c r="S500" i="1"/>
  <c r="P492" i="1"/>
  <c r="P500" i="1"/>
  <c r="L248" i="1"/>
  <c r="L224" i="1" s="1"/>
  <c r="L252" i="1"/>
  <c r="T10" i="1"/>
  <c r="E10" i="1"/>
  <c r="V50" i="1"/>
  <c r="H654" i="1"/>
  <c r="N424" i="1"/>
  <c r="P174" i="1"/>
  <c r="S98" i="1"/>
  <c r="S29" i="1" s="1"/>
  <c r="P441" i="1"/>
  <c r="P426" i="1" s="1"/>
  <c r="I519" i="1"/>
  <c r="Q93" i="1"/>
  <c r="S245" i="1"/>
  <c r="E676" i="1"/>
  <c r="V458" i="1"/>
  <c r="X656" i="1"/>
  <c r="X663" i="1"/>
  <c r="G500" i="1"/>
  <c r="G492" i="1"/>
  <c r="L489" i="1"/>
  <c r="F370" i="1"/>
  <c r="F19" i="1" s="1"/>
  <c r="S10" i="1"/>
  <c r="O61" i="1"/>
  <c r="O58" i="1" s="1"/>
  <c r="M638" i="1"/>
  <c r="K732" i="1"/>
  <c r="K707" i="1" s="1"/>
  <c r="K740" i="1"/>
  <c r="K731" i="1" s="1"/>
  <c r="K705" i="1" s="1"/>
  <c r="E663" i="1"/>
  <c r="E656" i="1"/>
  <c r="D105" i="1"/>
  <c r="D81" i="1"/>
  <c r="T570" i="1"/>
  <c r="T537" i="1" s="1"/>
  <c r="J537" i="1"/>
  <c r="E570" i="1"/>
  <c r="E537" i="1" s="1"/>
  <c r="I160" i="1"/>
  <c r="I159" i="1" s="1"/>
  <c r="O725" i="1"/>
  <c r="S243" i="1"/>
  <c r="D206" i="1"/>
  <c r="R511" i="1"/>
  <c r="D364" i="1"/>
  <c r="V532" i="1"/>
  <c r="V522" i="1"/>
  <c r="K532" i="1"/>
  <c r="K522" i="1"/>
  <c r="T362" i="1"/>
  <c r="T11" i="1" s="1"/>
  <c r="S530" i="1"/>
  <c r="S517" i="1" s="1"/>
  <c r="S519" i="1"/>
  <c r="V387" i="1"/>
  <c r="V367" i="1" s="1"/>
  <c r="Q335" i="1"/>
  <c r="M248" i="1"/>
  <c r="M271" i="1"/>
  <c r="F197" i="1"/>
  <c r="D114" i="1"/>
  <c r="S30" i="1"/>
  <c r="E73" i="1"/>
  <c r="E54" i="1"/>
  <c r="D37" i="1"/>
  <c r="M225" i="1"/>
  <c r="P740" i="1"/>
  <c r="P731" i="1" s="1"/>
  <c r="P732" i="1"/>
  <c r="Y685" i="1"/>
  <c r="S683" i="1"/>
  <c r="S674" i="1" s="1"/>
  <c r="S676" i="1"/>
  <c r="Q572" i="1"/>
  <c r="Q539" i="1" s="1"/>
  <c r="L29" i="1"/>
  <c r="T519" i="1"/>
  <c r="O243" i="1"/>
  <c r="O10" i="1"/>
  <c r="U741" i="1"/>
  <c r="U735" i="1"/>
  <c r="U711" i="1" s="1"/>
  <c r="L732" i="1"/>
  <c r="L740" i="1"/>
  <c r="L731" i="1" s="1"/>
  <c r="V676" i="1"/>
  <c r="V683" i="1"/>
  <c r="V674" i="1" s="1"/>
  <c r="T676" i="1"/>
  <c r="T683" i="1"/>
  <c r="T674" i="1" s="1"/>
  <c r="Q576" i="1"/>
  <c r="Q544" i="1" s="1"/>
  <c r="S663" i="1"/>
  <c r="S656" i="1"/>
  <c r="P661" i="1"/>
  <c r="P652" i="1" s="1"/>
  <c r="P654" i="1"/>
  <c r="X580" i="1"/>
  <c r="X570" i="1" s="1"/>
  <c r="X537" i="1" s="1"/>
  <c r="X572" i="1"/>
  <c r="X539" i="1" s="1"/>
  <c r="S365" i="1"/>
  <c r="G369" i="1"/>
  <c r="K387" i="1"/>
  <c r="K367" i="1" s="1"/>
  <c r="Y334" i="1"/>
  <c r="D762" i="1"/>
  <c r="G371" i="1"/>
  <c r="F136" i="1"/>
  <c r="F93" i="1" s="1"/>
  <c r="D130" i="1"/>
  <c r="D373" i="1"/>
  <c r="M334" i="1"/>
  <c r="E30" i="1"/>
  <c r="O81" i="1"/>
  <c r="N741" i="1"/>
  <c r="N735" i="1"/>
  <c r="N711" i="1" s="1"/>
  <c r="W359" i="1"/>
  <c r="E522" i="1"/>
  <c r="E532" i="1"/>
  <c r="D393" i="1"/>
  <c r="Y18" i="1"/>
  <c r="R499" i="1"/>
  <c r="R489" i="1"/>
  <c r="E271" i="1"/>
  <c r="E248" i="1"/>
  <c r="E224" i="1" s="1"/>
  <c r="T441" i="1"/>
  <c r="T426" i="1" s="1"/>
  <c r="I592" i="1"/>
  <c r="I591" i="1" s="1"/>
  <c r="P148" i="1"/>
  <c r="P147" i="1" s="1"/>
  <c r="W610" i="1"/>
  <c r="D610" i="1"/>
  <c r="X220" i="1"/>
  <c r="G54" i="1"/>
  <c r="G29" i="1" s="1"/>
  <c r="V98" i="1"/>
  <c r="M676" i="1"/>
  <c r="M683" i="1"/>
  <c r="P683" i="1"/>
  <c r="P674" i="1" s="1"/>
  <c r="P676" i="1"/>
  <c r="T663" i="1"/>
  <c r="T656" i="1"/>
  <c r="E471" i="1"/>
  <c r="E457" i="1" s="1"/>
  <c r="E458" i="1"/>
  <c r="V431" i="1"/>
  <c r="D400" i="1"/>
  <c r="D369" i="1"/>
  <c r="F472" i="1"/>
  <c r="F463" i="1"/>
  <c r="S471" i="1"/>
  <c r="S457" i="1" s="1"/>
  <c r="S458" i="1"/>
  <c r="P471" i="1"/>
  <c r="P458" i="1"/>
  <c r="D413" i="1"/>
  <c r="D407" i="1"/>
  <c r="K447" i="1"/>
  <c r="K431" i="1"/>
  <c r="H447" i="1"/>
  <c r="H431" i="1"/>
  <c r="H386" i="1" s="1"/>
  <c r="D325" i="1"/>
  <c r="Y335" i="1"/>
  <c r="Y271" i="1"/>
  <c r="F252" i="1"/>
  <c r="F248" i="1"/>
  <c r="F224" i="1" s="1"/>
  <c r="T30" i="1"/>
  <c r="G19" i="1"/>
  <c r="O340" i="1"/>
  <c r="O334" i="1" s="1"/>
  <c r="D335" i="1"/>
  <c r="D340" i="1"/>
  <c r="S761" i="1"/>
  <c r="G732" i="1"/>
  <c r="G740" i="1"/>
  <c r="G731" i="1" s="1"/>
  <c r="Z732" i="1"/>
  <c r="Z707" i="1" s="1"/>
  <c r="Z740" i="1"/>
  <c r="Z731" i="1" s="1"/>
  <c r="O679" i="1"/>
  <c r="O685" i="1"/>
  <c r="U716" i="1"/>
  <c r="F718" i="1"/>
  <c r="F711" i="1"/>
  <c r="L685" i="1"/>
  <c r="L679" i="1"/>
  <c r="I685" i="1"/>
  <c r="I679" i="1"/>
  <c r="W633" i="1"/>
  <c r="S592" i="1"/>
  <c r="S576" i="1"/>
  <c r="S544" i="1" s="1"/>
  <c r="M610" i="1"/>
  <c r="G572" i="1"/>
  <c r="G539" i="1" s="1"/>
  <c r="G580" i="1"/>
  <c r="G570" i="1" s="1"/>
  <c r="G537" i="1" s="1"/>
  <c r="I633" i="1"/>
  <c r="F610" i="1"/>
  <c r="Y545" i="1"/>
  <c r="O431" i="1"/>
  <c r="O447" i="1"/>
  <c r="M431" i="1"/>
  <c r="M447" i="1"/>
  <c r="D446" i="1"/>
  <c r="I426" i="1"/>
  <c r="Z522" i="1"/>
  <c r="Z386" i="1" s="1"/>
  <c r="Z366" i="1" s="1"/>
  <c r="Z532" i="1"/>
  <c r="P243" i="1"/>
  <c r="P407" i="1"/>
  <c r="F365" i="1"/>
  <c r="D142" i="1"/>
  <c r="R741" i="1"/>
  <c r="R735" i="1"/>
  <c r="R711" i="1" s="1"/>
  <c r="O741" i="1"/>
  <c r="O735" i="1"/>
  <c r="O711" i="1" s="1"/>
  <c r="R693" i="1"/>
  <c r="I701" i="1"/>
  <c r="W693" i="1"/>
  <c r="F693" i="1"/>
  <c r="Z685" i="1"/>
  <c r="Z679" i="1"/>
  <c r="F685" i="1"/>
  <c r="F679" i="1"/>
  <c r="O663" i="1"/>
  <c r="O656" i="1"/>
  <c r="L663" i="1"/>
  <c r="L656" i="1"/>
  <c r="D691" i="1"/>
  <c r="M633" i="1"/>
  <c r="U580" i="1"/>
  <c r="U570" i="1" s="1"/>
  <c r="U537" i="1" s="1"/>
  <c r="U572" i="1"/>
  <c r="U539" i="1" s="1"/>
  <c r="Y544" i="1"/>
  <c r="S362" i="1"/>
  <c r="X532" i="1"/>
  <c r="X522" i="1"/>
  <c r="H530" i="1"/>
  <c r="H517" i="1" s="1"/>
  <c r="H519" i="1"/>
  <c r="O387" i="1"/>
  <c r="D499" i="1"/>
  <c r="D489" i="1"/>
  <c r="F439" i="1"/>
  <c r="F426" i="1"/>
  <c r="R17" i="1"/>
  <c r="Y500" i="1"/>
  <c r="Y492" i="1"/>
  <c r="D478" i="1"/>
  <c r="G439" i="1"/>
  <c r="G424" i="1" s="1"/>
  <c r="G426" i="1"/>
  <c r="P400" i="1"/>
  <c r="G532" i="1"/>
  <c r="G522" i="1"/>
  <c r="N393" i="1"/>
  <c r="N391" i="1" s="1"/>
  <c r="J393" i="1"/>
  <c r="G393" i="1"/>
  <c r="G391" i="1" s="1"/>
  <c r="I243" i="1"/>
  <c r="R243" i="1"/>
  <c r="I17" i="1"/>
  <c r="D741" i="1"/>
  <c r="D735" i="1"/>
  <c r="R725" i="1"/>
  <c r="S711" i="1"/>
  <c r="O693" i="1"/>
  <c r="U685" i="1"/>
  <c r="U679" i="1"/>
  <c r="Q685" i="1"/>
  <c r="Q679" i="1"/>
  <c r="N685" i="1"/>
  <c r="N679" i="1"/>
  <c r="J685" i="1"/>
  <c r="J679" i="1"/>
  <c r="F663" i="1"/>
  <c r="F656" i="1"/>
  <c r="K592" i="1"/>
  <c r="K576" i="1"/>
  <c r="K544" i="1" s="1"/>
  <c r="D580" i="1"/>
  <c r="F576" i="1"/>
  <c r="F544" i="1" s="1"/>
  <c r="F592" i="1"/>
  <c r="F591" i="1" s="1"/>
  <c r="R545" i="1"/>
  <c r="I661" i="1"/>
  <c r="I654" i="1"/>
  <c r="F633" i="1"/>
  <c r="W576" i="1"/>
  <c r="W544" i="1" s="1"/>
  <c r="W582" i="1"/>
  <c r="D510" i="1"/>
  <c r="L439" i="1"/>
  <c r="L424" i="1" s="1"/>
  <c r="L426" i="1"/>
  <c r="O359" i="1"/>
  <c r="Y511" i="1"/>
  <c r="P393" i="1"/>
  <c r="F387" i="1"/>
  <c r="D387" i="1"/>
  <c r="D754" i="1"/>
  <c r="Z716" i="1"/>
  <c r="S716" i="1"/>
  <c r="R685" i="1"/>
  <c r="R679" i="1"/>
  <c r="D656" i="1"/>
  <c r="D663" i="1"/>
  <c r="G718" i="1"/>
  <c r="W711" i="1"/>
  <c r="W718" i="1"/>
  <c r="X716" i="1"/>
  <c r="W701" i="1"/>
  <c r="F701" i="1"/>
  <c r="I693" i="1"/>
  <c r="W685" i="1"/>
  <c r="W679" i="1"/>
  <c r="G685" i="1"/>
  <c r="G679" i="1"/>
  <c r="R663" i="1"/>
  <c r="R656" i="1"/>
  <c r="Z663" i="1"/>
  <c r="Z656" i="1"/>
  <c r="Y610" i="1"/>
  <c r="O576" i="1"/>
  <c r="O582" i="1"/>
  <c r="W661" i="1"/>
  <c r="W654" i="1"/>
  <c r="Y633" i="1"/>
  <c r="F580" i="1"/>
  <c r="F545" i="1"/>
  <c r="G576" i="1"/>
  <c r="G544" i="1" s="1"/>
  <c r="P387" i="1"/>
  <c r="P367" i="1" s="1"/>
  <c r="I610" i="1"/>
  <c r="W545" i="1"/>
  <c r="Y572" i="1"/>
  <c r="Y539" i="1" s="1"/>
  <c r="Y580" i="1"/>
  <c r="M387" i="1"/>
  <c r="I580" i="1"/>
  <c r="S391" i="1"/>
  <c r="Y477" i="1"/>
  <c r="P413" i="1"/>
  <c r="F532" i="1"/>
  <c r="F522" i="1"/>
  <c r="D472" i="1"/>
  <c r="D463" i="1"/>
  <c r="L393" i="1"/>
  <c r="F393" i="1"/>
  <c r="I225" i="1"/>
  <c r="I393" i="1"/>
  <c r="H391" i="1"/>
  <c r="W243" i="1"/>
  <c r="T229" i="1"/>
  <c r="T224" i="1"/>
  <c r="F340" i="1"/>
  <c r="P17" i="1"/>
  <c r="I174" i="1"/>
  <c r="W237" i="1"/>
  <c r="Y235" i="1"/>
  <c r="P209" i="1"/>
  <c r="D185" i="1"/>
  <c r="S58" i="1"/>
  <c r="S50" i="1"/>
  <c r="K58" i="1"/>
  <c r="K47" i="1" s="1"/>
  <c r="K50" i="1"/>
  <c r="G23" i="1"/>
  <c r="G34" i="1"/>
  <c r="W225" i="1"/>
  <c r="U229" i="1"/>
  <c r="U224" i="1"/>
  <c r="Q229" i="1"/>
  <c r="Q224" i="1"/>
  <c r="N229" i="1"/>
  <c r="N224" i="1"/>
  <c r="J229" i="1"/>
  <c r="J224" i="1"/>
  <c r="Y228" i="1"/>
  <c r="O228" i="1"/>
  <c r="V93" i="1"/>
  <c r="V120" i="1"/>
  <c r="V90" i="1" s="1"/>
  <c r="Y115" i="1"/>
  <c r="AA115" i="1" s="1"/>
  <c r="M58" i="1"/>
  <c r="M50" i="1"/>
  <c r="Y362" i="1"/>
  <c r="O98" i="1"/>
  <c r="O29" i="1" s="1"/>
  <c r="O115" i="1"/>
  <c r="V334" i="1"/>
  <c r="D30" i="1"/>
  <c r="W762" i="1"/>
  <c r="Q29" i="1"/>
  <c r="P237" i="1"/>
  <c r="I185" i="1"/>
  <c r="F327" i="1"/>
  <c r="F13" i="1"/>
  <c r="I120" i="1"/>
  <c r="M120" i="1"/>
  <c r="X102" i="1"/>
  <c r="X90" i="1" s="1"/>
  <c r="X93" i="1"/>
  <c r="O13" i="1"/>
  <c r="F30" i="1"/>
  <c r="F34" i="1"/>
  <c r="X334" i="1"/>
  <c r="X218" i="1" s="1"/>
  <c r="W229" i="1"/>
  <c r="W224" i="1"/>
  <c r="G229" i="1"/>
  <c r="G224" i="1"/>
  <c r="R228" i="1"/>
  <c r="D197" i="1"/>
  <c r="M30" i="1"/>
  <c r="D58" i="1"/>
  <c r="D50" i="1"/>
  <c r="S229" i="1"/>
  <c r="S224" i="1"/>
  <c r="P229" i="1"/>
  <c r="P224" i="1"/>
  <c r="F335" i="1"/>
  <c r="I237" i="1"/>
  <c r="R235" i="1"/>
  <c r="E98" i="1"/>
  <c r="E115" i="1"/>
  <c r="F8" i="1"/>
  <c r="T58" i="1"/>
  <c r="T47" i="1" s="1"/>
  <c r="T50" i="1"/>
  <c r="P58" i="1"/>
  <c r="P50" i="1"/>
  <c r="H58" i="1"/>
  <c r="H47" i="1" s="1"/>
  <c r="H50" i="1"/>
  <c r="L229" i="1"/>
  <c r="I229" i="1"/>
  <c r="I224" i="1"/>
  <c r="R120" i="1"/>
  <c r="D365" i="1"/>
  <c r="O120" i="1"/>
  <c r="U90" i="1"/>
  <c r="D8" i="1"/>
  <c r="Z334" i="1"/>
  <c r="U29" i="1"/>
  <c r="F129" i="1"/>
  <c r="O30" i="1"/>
  <c r="M8" i="1"/>
  <c r="W17" i="1"/>
  <c r="D237" i="1"/>
  <c r="W185" i="1"/>
  <c r="F223" i="1"/>
  <c r="P105" i="1"/>
  <c r="F72" i="1"/>
  <c r="F50" i="1"/>
  <c r="K29" i="1"/>
  <c r="N34" i="1"/>
  <c r="N20" i="1" s="1"/>
  <c r="K93" i="1"/>
  <c r="K102" i="1"/>
  <c r="K90" i="1" s="1"/>
  <c r="Z229" i="1"/>
  <c r="Z224" i="1"/>
  <c r="F229" i="1"/>
  <c r="D228" i="1"/>
  <c r="Y194" i="1"/>
  <c r="M93" i="1"/>
  <c r="Y30" i="1"/>
  <c r="AA30" i="1" s="1"/>
  <c r="M29" i="1"/>
  <c r="F10" i="1"/>
  <c r="U93" i="1"/>
  <c r="O72" i="1"/>
  <c r="W30" i="1"/>
  <c r="F98" i="1"/>
  <c r="F29" i="1" s="1"/>
  <c r="J718" i="1"/>
  <c r="J711" i="1"/>
  <c r="Y725" i="1"/>
  <c r="M755" i="1"/>
  <c r="Q735" i="1"/>
  <c r="Q711" i="1" s="1"/>
  <c r="Q741" i="1"/>
  <c r="N716" i="1"/>
  <c r="H716" i="1"/>
  <c r="H591" i="1"/>
  <c r="H570" i="1" s="1"/>
  <c r="H537" i="1" s="1"/>
  <c r="H572" i="1"/>
  <c r="H539" i="1" s="1"/>
  <c r="R431" i="1"/>
  <c r="R447" i="1"/>
  <c r="P165" i="1"/>
  <c r="P159" i="1"/>
  <c r="P153" i="1"/>
  <c r="L141" i="1"/>
  <c r="L90" i="1" s="1"/>
  <c r="L20" i="1" s="1"/>
  <c r="L93" i="1"/>
  <c r="L23" i="1" s="1"/>
  <c r="S141" i="1"/>
  <c r="S90" i="1" s="1"/>
  <c r="S93" i="1"/>
  <c r="R718" i="1"/>
  <c r="Y762" i="1"/>
  <c r="E732" i="1"/>
  <c r="E707" i="1" s="1"/>
  <c r="E740" i="1"/>
  <c r="E731" i="1" s="1"/>
  <c r="E705" i="1" s="1"/>
  <c r="Y638" i="1"/>
  <c r="R576" i="1"/>
  <c r="R592" i="1"/>
  <c r="M572" i="1"/>
  <c r="M591" i="1"/>
  <c r="P570" i="1"/>
  <c r="W142" i="1"/>
  <c r="W98" i="1"/>
  <c r="Y166" i="1"/>
  <c r="AA166" i="1" s="1"/>
  <c r="Y160" i="1"/>
  <c r="AA160" i="1" s="1"/>
  <c r="Y154" i="1"/>
  <c r="AA154" i="1" s="1"/>
  <c r="Y148" i="1"/>
  <c r="AA148" i="1" s="1"/>
  <c r="P141" i="1"/>
  <c r="L718" i="1"/>
  <c r="L711" i="1"/>
  <c r="I718" i="1"/>
  <c r="I711" i="1"/>
  <c r="M762" i="1"/>
  <c r="M735" i="1"/>
  <c r="M741" i="1"/>
  <c r="M17" i="1"/>
  <c r="M716" i="1"/>
  <c r="I638" i="1"/>
  <c r="D592" i="1"/>
  <c r="D576" i="1"/>
  <c r="V591" i="1"/>
  <c r="V570" i="1" s="1"/>
  <c r="V537" i="1" s="1"/>
  <c r="V572" i="1"/>
  <c r="V539" i="1" s="1"/>
  <c r="O517" i="1"/>
  <c r="M310" i="1"/>
  <c r="R142" i="1"/>
  <c r="R98" i="1"/>
  <c r="R166" i="1"/>
  <c r="I165" i="1"/>
  <c r="R160" i="1"/>
  <c r="R154" i="1"/>
  <c r="I153" i="1"/>
  <c r="R148" i="1"/>
  <c r="I147" i="1"/>
  <c r="Y142" i="1"/>
  <c r="AA142" i="1" s="1"/>
  <c r="Y98" i="1"/>
  <c r="AA98" i="1" s="1"/>
  <c r="J141" i="1"/>
  <c r="J90" i="1" s="1"/>
  <c r="J20" i="1" s="1"/>
  <c r="J93" i="1"/>
  <c r="J23" i="1" s="1"/>
  <c r="H147" i="1"/>
  <c r="H90" i="1" s="1"/>
  <c r="H93" i="1"/>
  <c r="T141" i="1"/>
  <c r="T90" i="1" s="1"/>
  <c r="T93" i="1"/>
  <c r="Y718" i="1"/>
  <c r="P718" i="1"/>
  <c r="D725" i="1"/>
  <c r="Y755" i="1"/>
  <c r="Y735" i="1"/>
  <c r="Y741" i="1"/>
  <c r="Y712" i="1"/>
  <c r="M712" i="1"/>
  <c r="M725" i="1"/>
  <c r="F638" i="1"/>
  <c r="W446" i="1"/>
  <c r="W426" i="1"/>
  <c r="Y446" i="1"/>
  <c r="Y426" i="1"/>
  <c r="I142" i="1"/>
  <c r="I98" i="1"/>
  <c r="R174" i="1"/>
  <c r="D166" i="1"/>
  <c r="D160" i="1"/>
  <c r="D154" i="1"/>
  <c r="D148" i="1"/>
  <c r="D98" i="1"/>
  <c r="Z141" i="1"/>
  <c r="Z90" i="1" s="1"/>
  <c r="Z20" i="1" s="1"/>
  <c r="Z93" i="1"/>
  <c r="AA121" i="1" l="1"/>
  <c r="Y120" i="1"/>
  <c r="AA120" i="1" s="1"/>
  <c r="Y171" i="1"/>
  <c r="AA171" i="1" s="1"/>
  <c r="AA174" i="1"/>
  <c r="Y78" i="1"/>
  <c r="AA78" i="1" s="1"/>
  <c r="AA81" i="1"/>
  <c r="U58" i="1"/>
  <c r="U47" i="1" s="1"/>
  <c r="Y34" i="1"/>
  <c r="AA34" i="1" s="1"/>
  <c r="AA37" i="1"/>
  <c r="Y135" i="1"/>
  <c r="AA135" i="1" s="1"/>
  <c r="AA136" i="1"/>
  <c r="Y129" i="1"/>
  <c r="AA129" i="1" s="1"/>
  <c r="AA130" i="1"/>
  <c r="Y102" i="1"/>
  <c r="AA102" i="1" s="1"/>
  <c r="AA105" i="1"/>
  <c r="Y72" i="1"/>
  <c r="AA72" i="1" s="1"/>
  <c r="AA73" i="1"/>
  <c r="AA61" i="1"/>
  <c r="Y58" i="1"/>
  <c r="Y50" i="1"/>
  <c r="AA50" i="1" s="1"/>
  <c r="AA185" i="1"/>
  <c r="Y182" i="1"/>
  <c r="B192" i="2"/>
  <c r="G4" i="2"/>
  <c r="B4" i="2" s="1"/>
  <c r="O7" i="2"/>
  <c r="M4" i="2"/>
  <c r="O4" i="2" s="1"/>
  <c r="U16" i="1"/>
  <c r="O489" i="1"/>
  <c r="D676" i="1"/>
  <c r="V16" i="1"/>
  <c r="L386" i="1"/>
  <c r="L366" i="1" s="1"/>
  <c r="L15" i="1" s="1"/>
  <c r="X16" i="1"/>
  <c r="V29" i="1"/>
  <c r="H220" i="1"/>
  <c r="N572" i="1"/>
  <c r="N539" i="1" s="1"/>
  <c r="V20" i="1"/>
  <c r="Q245" i="1"/>
  <c r="Q220" i="1" s="1"/>
  <c r="G16" i="1"/>
  <c r="J519" i="1"/>
  <c r="N386" i="1"/>
  <c r="N366" i="1" s="1"/>
  <c r="N15" i="1" s="1"/>
  <c r="G20" i="1"/>
  <c r="M458" i="1"/>
  <c r="V654" i="1"/>
  <c r="Y471" i="1"/>
  <c r="Y457" i="1" s="1"/>
  <c r="N16" i="1"/>
  <c r="S740" i="1"/>
  <c r="S731" i="1" s="1"/>
  <c r="S705" i="1" s="1"/>
  <c r="K220" i="1"/>
  <c r="I572" i="1"/>
  <c r="I539" i="1" s="1"/>
  <c r="X20" i="1"/>
  <c r="X50" i="1"/>
  <c r="W471" i="1"/>
  <c r="W457" i="1" s="1"/>
  <c r="W458" i="1"/>
  <c r="W381" i="1" s="1"/>
  <c r="O220" i="1"/>
  <c r="E29" i="1"/>
  <c r="Y519" i="1"/>
  <c r="X386" i="1"/>
  <c r="X366" i="1" s="1"/>
  <c r="X15" i="1" s="1"/>
  <c r="J16" i="1"/>
  <c r="P171" i="1"/>
  <c r="Z23" i="1"/>
  <c r="M654" i="1"/>
  <c r="T386" i="1"/>
  <c r="T366" i="1" s="1"/>
  <c r="T15" i="1" s="1"/>
  <c r="O50" i="1"/>
  <c r="Z16" i="1"/>
  <c r="W367" i="1"/>
  <c r="H366" i="1"/>
  <c r="H15" i="1" s="1"/>
  <c r="K16" i="1"/>
  <c r="J386" i="1"/>
  <c r="J366" i="1" s="1"/>
  <c r="J15" i="1" s="1"/>
  <c r="H218" i="1"/>
  <c r="G245" i="1"/>
  <c r="G220" i="1" s="1"/>
  <c r="I16" i="1"/>
  <c r="Y17" i="1"/>
  <c r="AA17" i="1" s="1"/>
  <c r="Q16" i="1"/>
  <c r="L16" i="1"/>
  <c r="R220" i="1"/>
  <c r="Q20" i="1"/>
  <c r="R458" i="1"/>
  <c r="H16" i="1"/>
  <c r="O458" i="1"/>
  <c r="P93" i="1"/>
  <c r="W366" i="1"/>
  <c r="Q386" i="1"/>
  <c r="Q366" i="1" s="1"/>
  <c r="Q15" i="1" s="1"/>
  <c r="U20" i="1"/>
  <c r="N379" i="1"/>
  <c r="N358" i="1" s="1"/>
  <c r="H23" i="1"/>
  <c r="M19" i="1"/>
  <c r="U23" i="1"/>
  <c r="Q50" i="1"/>
  <c r="Q23" i="1" s="1"/>
  <c r="R47" i="1"/>
  <c r="V218" i="1"/>
  <c r="D530" i="1"/>
  <c r="D517" i="1" s="1"/>
  <c r="Y711" i="1"/>
  <c r="M90" i="1"/>
  <c r="V220" i="1"/>
  <c r="N251" i="1"/>
  <c r="N243" i="1" s="1"/>
  <c r="N245" i="1"/>
  <c r="N220" i="1" s="1"/>
  <c r="J251" i="1"/>
  <c r="J243" i="1" s="1"/>
  <c r="J245" i="1"/>
  <c r="J220" i="1" s="1"/>
  <c r="O8" i="1"/>
  <c r="Y367" i="1"/>
  <c r="U530" i="1"/>
  <c r="U517" i="1" s="1"/>
  <c r="U379" i="1" s="1"/>
  <c r="U358" i="1" s="1"/>
  <c r="U519" i="1"/>
  <c r="U381" i="1" s="1"/>
  <c r="U360" i="1" s="1"/>
  <c r="T16" i="1"/>
  <c r="S386" i="1"/>
  <c r="S366" i="1" s="1"/>
  <c r="S15" i="1" s="1"/>
  <c r="D171" i="1"/>
  <c r="D19" i="1"/>
  <c r="X23" i="1"/>
  <c r="T23" i="1"/>
  <c r="O218" i="1"/>
  <c r="D182" i="1"/>
  <c r="E386" i="1"/>
  <c r="E366" i="1" s="1"/>
  <c r="D11" i="1"/>
  <c r="E439" i="1"/>
  <c r="E424" i="1" s="1"/>
  <c r="E426" i="1"/>
  <c r="D12" i="1"/>
  <c r="D224" i="1"/>
  <c r="X732" i="1"/>
  <c r="X707" i="1" s="1"/>
  <c r="X740" i="1"/>
  <c r="X731" i="1" s="1"/>
  <c r="X705" i="1" s="1"/>
  <c r="U251" i="1"/>
  <c r="U243" i="1" s="1"/>
  <c r="U245" i="1"/>
  <c r="U220" i="1" s="1"/>
  <c r="D683" i="1"/>
  <c r="J471" i="1"/>
  <c r="J457" i="1" s="1"/>
  <c r="J458" i="1"/>
  <c r="M499" i="1"/>
  <c r="M488" i="1" s="1"/>
  <c r="M489" i="1"/>
  <c r="Y386" i="1"/>
  <c r="Y366" i="1" s="1"/>
  <c r="V23" i="1"/>
  <c r="E16" i="1"/>
  <c r="D439" i="1"/>
  <c r="D632" i="1"/>
  <c r="D243" i="1"/>
  <c r="F386" i="1"/>
  <c r="F366" i="1" s="1"/>
  <c r="F15" i="1" s="1"/>
  <c r="G386" i="1"/>
  <c r="G366" i="1" s="1"/>
  <c r="G15" i="1" s="1"/>
  <c r="T439" i="1"/>
  <c r="T424" i="1" s="1"/>
  <c r="D426" i="1"/>
  <c r="S16" i="1"/>
  <c r="P16" i="1"/>
  <c r="Q471" i="1"/>
  <c r="Q457" i="1" s="1"/>
  <c r="Q458" i="1"/>
  <c r="D700" i="1"/>
  <c r="D245" i="1"/>
  <c r="D220" i="1" s="1"/>
  <c r="D135" i="1"/>
  <c r="H732" i="1"/>
  <c r="H707" i="1" s="1"/>
  <c r="H740" i="1"/>
  <c r="H731" i="1" s="1"/>
  <c r="H705" i="1" s="1"/>
  <c r="Q499" i="1"/>
  <c r="Q488" i="1" s="1"/>
  <c r="Q489" i="1"/>
  <c r="S23" i="1"/>
  <c r="P439" i="1"/>
  <c r="G499" i="1"/>
  <c r="G488" i="1" s="1"/>
  <c r="G489" i="1"/>
  <c r="S499" i="1"/>
  <c r="S488" i="1" s="1"/>
  <c r="S379" i="1" s="1"/>
  <c r="S489" i="1"/>
  <c r="S381" i="1" s="1"/>
  <c r="J499" i="1"/>
  <c r="J488" i="1" s="1"/>
  <c r="J489" i="1"/>
  <c r="E499" i="1"/>
  <c r="E488" i="1" s="1"/>
  <c r="E489" i="1"/>
  <c r="T499" i="1"/>
  <c r="T488" i="1" s="1"/>
  <c r="T489" i="1"/>
  <c r="T381" i="1" s="1"/>
  <c r="T360" i="1" s="1"/>
  <c r="P386" i="1"/>
  <c r="P366" i="1" s="1"/>
  <c r="P15" i="1" s="1"/>
  <c r="V386" i="1"/>
  <c r="V366" i="1" s="1"/>
  <c r="X661" i="1"/>
  <c r="X652" i="1" s="1"/>
  <c r="X654" i="1"/>
  <c r="L251" i="1"/>
  <c r="L243" i="1" s="1"/>
  <c r="L245" i="1"/>
  <c r="L220" i="1" s="1"/>
  <c r="P499" i="1"/>
  <c r="P488" i="1" s="1"/>
  <c r="P489" i="1"/>
  <c r="L530" i="1"/>
  <c r="L517" i="1" s="1"/>
  <c r="L519" i="1"/>
  <c r="L381" i="1" s="1"/>
  <c r="L360" i="1" s="1"/>
  <c r="F245" i="1"/>
  <c r="F220" i="1" s="1"/>
  <c r="F251" i="1"/>
  <c r="D18" i="1"/>
  <c r="T661" i="1"/>
  <c r="T652" i="1" s="1"/>
  <c r="T654" i="1"/>
  <c r="O78" i="1"/>
  <c r="D371" i="1"/>
  <c r="S14" i="1"/>
  <c r="M224" i="1"/>
  <c r="D78" i="1"/>
  <c r="T20" i="1"/>
  <c r="H20" i="1"/>
  <c r="Z15" i="1"/>
  <c r="F572" i="1"/>
  <c r="F539" i="1" s="1"/>
  <c r="H446" i="1"/>
  <c r="H424" i="1" s="1"/>
  <c r="H379" i="1" s="1"/>
  <c r="H358" i="1" s="1"/>
  <c r="H426" i="1"/>
  <c r="H381" i="1" s="1"/>
  <c r="H360" i="1" s="1"/>
  <c r="F471" i="1"/>
  <c r="F458" i="1"/>
  <c r="E530" i="1"/>
  <c r="E517" i="1" s="1"/>
  <c r="E519" i="1"/>
  <c r="D129" i="1"/>
  <c r="Y683" i="1"/>
  <c r="Y676" i="1"/>
  <c r="E72" i="1"/>
  <c r="E47" i="1" s="1"/>
  <c r="E50" i="1"/>
  <c r="K519" i="1"/>
  <c r="K530" i="1"/>
  <c r="K517" i="1" s="1"/>
  <c r="R510" i="1"/>
  <c r="D102" i="1"/>
  <c r="R457" i="1"/>
  <c r="D334" i="1"/>
  <c r="K386" i="1"/>
  <c r="K366" i="1" s="1"/>
  <c r="K15" i="1" s="1"/>
  <c r="P457" i="1"/>
  <c r="D398" i="1"/>
  <c r="E270" i="1"/>
  <c r="E243" i="1" s="1"/>
  <c r="E218" i="1" s="1"/>
  <c r="E245" i="1"/>
  <c r="E220" i="1" s="1"/>
  <c r="R488" i="1"/>
  <c r="D391" i="1"/>
  <c r="N740" i="1"/>
  <c r="N731" i="1" s="1"/>
  <c r="N705" i="1" s="1"/>
  <c r="N732" i="1"/>
  <c r="N707" i="1" s="1"/>
  <c r="S661" i="1"/>
  <c r="S652" i="1" s="1"/>
  <c r="S654" i="1"/>
  <c r="U732" i="1"/>
  <c r="U707" i="1" s="1"/>
  <c r="U740" i="1"/>
  <c r="U731" i="1" s="1"/>
  <c r="U705" i="1" s="1"/>
  <c r="D34" i="1"/>
  <c r="E661" i="1"/>
  <c r="E652" i="1" s="1"/>
  <c r="E654" i="1"/>
  <c r="M674" i="1"/>
  <c r="Y570" i="1"/>
  <c r="Y537" i="1" s="1"/>
  <c r="U15" i="1"/>
  <c r="Z705" i="1"/>
  <c r="Y270" i="1"/>
  <c r="Y245" i="1"/>
  <c r="K446" i="1"/>
  <c r="K424" i="1" s="1"/>
  <c r="K426" i="1"/>
  <c r="O488" i="1"/>
  <c r="W8" i="1"/>
  <c r="AA8" i="1" s="1"/>
  <c r="F135" i="1"/>
  <c r="D761" i="1"/>
  <c r="G18" i="1"/>
  <c r="F194" i="1"/>
  <c r="M270" i="1"/>
  <c r="M245" i="1"/>
  <c r="V530" i="1"/>
  <c r="V517" i="1" s="1"/>
  <c r="V379" i="1" s="1"/>
  <c r="V358" i="1" s="1"/>
  <c r="V519" i="1"/>
  <c r="V381" i="1" s="1"/>
  <c r="V360" i="1" s="1"/>
  <c r="D13" i="1"/>
  <c r="P102" i="1"/>
  <c r="P228" i="1"/>
  <c r="P220" i="1"/>
  <c r="W228" i="1"/>
  <c r="W220" i="1"/>
  <c r="F325" i="1"/>
  <c r="Y11" i="1"/>
  <c r="AA11" i="1" s="1"/>
  <c r="N228" i="1"/>
  <c r="U228" i="1"/>
  <c r="K23" i="1"/>
  <c r="I391" i="1"/>
  <c r="I381" i="1"/>
  <c r="Y632" i="1"/>
  <c r="W652" i="1"/>
  <c r="W676" i="1"/>
  <c r="W683" i="1"/>
  <c r="F700" i="1"/>
  <c r="F367" i="1"/>
  <c r="F16" i="1" s="1"/>
  <c r="I652" i="1"/>
  <c r="D477" i="1"/>
  <c r="X530" i="1"/>
  <c r="X517" i="1" s="1"/>
  <c r="X379" i="1" s="1"/>
  <c r="X358" i="1" s="1"/>
  <c r="X519" i="1"/>
  <c r="X381" i="1" s="1"/>
  <c r="X360" i="1" s="1"/>
  <c r="W691" i="1"/>
  <c r="O732" i="1"/>
  <c r="O707" i="1" s="1"/>
  <c r="O740" i="1"/>
  <c r="O731" i="1" s="1"/>
  <c r="O705" i="1" s="1"/>
  <c r="M426" i="1"/>
  <c r="M446" i="1"/>
  <c r="R367" i="1"/>
  <c r="R16" i="1" s="1"/>
  <c r="L676" i="1"/>
  <c r="L683" i="1"/>
  <c r="L674" i="1" s="1"/>
  <c r="F716" i="1"/>
  <c r="F705" i="1" s="1"/>
  <c r="F707" i="1"/>
  <c r="O676" i="1"/>
  <c r="O683" i="1"/>
  <c r="Z228" i="1"/>
  <c r="Z218" i="1" s="1"/>
  <c r="Z220" i="1"/>
  <c r="F47" i="1"/>
  <c r="L228" i="1"/>
  <c r="D14" i="1"/>
  <c r="O93" i="1"/>
  <c r="O114" i="1"/>
  <c r="Y114" i="1"/>
  <c r="AA114" i="1" s="1"/>
  <c r="F14" i="1"/>
  <c r="K20" i="1"/>
  <c r="F334" i="1"/>
  <c r="F391" i="1"/>
  <c r="F530" i="1"/>
  <c r="F519" i="1"/>
  <c r="Z661" i="1"/>
  <c r="Z652" i="1" s="1"/>
  <c r="Z654" i="1"/>
  <c r="G707" i="1"/>
  <c r="G716" i="1"/>
  <c r="G705" i="1" s="1"/>
  <c r="W580" i="1"/>
  <c r="W572" i="1"/>
  <c r="W539" i="1" s="1"/>
  <c r="F632" i="1"/>
  <c r="J676" i="1"/>
  <c r="J683" i="1"/>
  <c r="J674" i="1" s="1"/>
  <c r="Q676" i="1"/>
  <c r="Q683" i="1"/>
  <c r="Q674" i="1" s="1"/>
  <c r="D711" i="1"/>
  <c r="G530" i="1"/>
  <c r="G517" i="1" s="1"/>
  <c r="G519" i="1"/>
  <c r="D488" i="1"/>
  <c r="L661" i="1"/>
  <c r="L652" i="1" s="1"/>
  <c r="L654" i="1"/>
  <c r="Z676" i="1"/>
  <c r="Z683" i="1"/>
  <c r="Z674" i="1" s="1"/>
  <c r="R691" i="1"/>
  <c r="D141" i="1"/>
  <c r="Z530" i="1"/>
  <c r="Z517" i="1" s="1"/>
  <c r="Z379" i="1" s="1"/>
  <c r="Z358" i="1" s="1"/>
  <c r="Z519" i="1"/>
  <c r="Z381" i="1" s="1"/>
  <c r="Z360" i="1" s="1"/>
  <c r="M386" i="1"/>
  <c r="S572" i="1"/>
  <c r="S539" i="1" s="1"/>
  <c r="S591" i="1"/>
  <c r="S570" i="1" s="1"/>
  <c r="S537" i="1" s="1"/>
  <c r="I676" i="1"/>
  <c r="I683" i="1"/>
  <c r="O47" i="1"/>
  <c r="W182" i="1"/>
  <c r="D235" i="1"/>
  <c r="I228" i="1"/>
  <c r="I220" i="1"/>
  <c r="P47" i="1"/>
  <c r="I235" i="1"/>
  <c r="D47" i="1"/>
  <c r="D194" i="1"/>
  <c r="R218" i="1"/>
  <c r="G228" i="1"/>
  <c r="G218" i="1" s="1"/>
  <c r="F23" i="1"/>
  <c r="I182" i="1"/>
  <c r="M23" i="1"/>
  <c r="J228" i="1"/>
  <c r="Q228" i="1"/>
  <c r="Q218" i="1" s="1"/>
  <c r="T228" i="1"/>
  <c r="T218" i="1" s="1"/>
  <c r="T220" i="1"/>
  <c r="D471" i="1"/>
  <c r="D458" i="1"/>
  <c r="D386" i="1"/>
  <c r="F570" i="1"/>
  <c r="F537" i="1" s="1"/>
  <c r="O580" i="1"/>
  <c r="O572" i="1"/>
  <c r="O539" i="1" s="1"/>
  <c r="G676" i="1"/>
  <c r="G683" i="1"/>
  <c r="G674" i="1" s="1"/>
  <c r="I691" i="1"/>
  <c r="W700" i="1"/>
  <c r="W707" i="1"/>
  <c r="W716" i="1"/>
  <c r="D654" i="1"/>
  <c r="D661" i="1"/>
  <c r="R676" i="1"/>
  <c r="R683" i="1"/>
  <c r="D367" i="1"/>
  <c r="P391" i="1"/>
  <c r="F661" i="1"/>
  <c r="F654" i="1"/>
  <c r="D732" i="1"/>
  <c r="D740" i="1"/>
  <c r="P398" i="1"/>
  <c r="S11" i="1"/>
  <c r="M632" i="1"/>
  <c r="F676" i="1"/>
  <c r="F683" i="1"/>
  <c r="F691" i="1"/>
  <c r="I700" i="1"/>
  <c r="R740" i="1"/>
  <c r="R731" i="1" s="1"/>
  <c r="R732" i="1"/>
  <c r="O446" i="1"/>
  <c r="O426" i="1"/>
  <c r="W632" i="1"/>
  <c r="F228" i="1"/>
  <c r="E93" i="1"/>
  <c r="E114" i="1"/>
  <c r="E90" i="1" s="1"/>
  <c r="S228" i="1"/>
  <c r="S218" i="1" s="1"/>
  <c r="S220" i="1"/>
  <c r="P235" i="1"/>
  <c r="W761" i="1"/>
  <c r="M47" i="1"/>
  <c r="S47" i="1"/>
  <c r="P206" i="1"/>
  <c r="W235" i="1"/>
  <c r="I171" i="1"/>
  <c r="L391" i="1"/>
  <c r="M367" i="1"/>
  <c r="O544" i="1"/>
  <c r="R661" i="1"/>
  <c r="R654" i="1"/>
  <c r="Y510" i="1"/>
  <c r="K591" i="1"/>
  <c r="K570" i="1" s="1"/>
  <c r="K537" i="1" s="1"/>
  <c r="K572" i="1"/>
  <c r="K539" i="1" s="1"/>
  <c r="N676" i="1"/>
  <c r="N683" i="1"/>
  <c r="N674" i="1" s="1"/>
  <c r="U676" i="1"/>
  <c r="U683" i="1"/>
  <c r="U674" i="1" s="1"/>
  <c r="O691" i="1"/>
  <c r="J391" i="1"/>
  <c r="Y499" i="1"/>
  <c r="Y489" i="1"/>
  <c r="F424" i="1"/>
  <c r="O367" i="1"/>
  <c r="O654" i="1"/>
  <c r="O661" i="1"/>
  <c r="N381" i="1"/>
  <c r="O386" i="1"/>
  <c r="I632" i="1"/>
  <c r="D165" i="1"/>
  <c r="D29" i="1"/>
  <c r="I29" i="1"/>
  <c r="D147" i="1"/>
  <c r="D93" i="1"/>
  <c r="D159" i="1"/>
  <c r="R171" i="1"/>
  <c r="I141" i="1"/>
  <c r="I93" i="1"/>
  <c r="Y424" i="1"/>
  <c r="Y740" i="1"/>
  <c r="Y732" i="1"/>
  <c r="D544" i="1"/>
  <c r="W29" i="1"/>
  <c r="P537" i="1"/>
  <c r="J716" i="1"/>
  <c r="J705" i="1" s="1"/>
  <c r="J707" i="1"/>
  <c r="D153" i="1"/>
  <c r="P716" i="1"/>
  <c r="P707" i="1"/>
  <c r="R29" i="1"/>
  <c r="D591" i="1"/>
  <c r="D572" i="1"/>
  <c r="M761" i="1"/>
  <c r="I716" i="1"/>
  <c r="I707" i="1"/>
  <c r="W141" i="1"/>
  <c r="W93" i="1"/>
  <c r="M539" i="1"/>
  <c r="R716" i="1"/>
  <c r="R446" i="1"/>
  <c r="R426" i="1"/>
  <c r="M754" i="1"/>
  <c r="W424" i="1"/>
  <c r="I570" i="1"/>
  <c r="Y29" i="1"/>
  <c r="AA29" i="1" s="1"/>
  <c r="R141" i="1"/>
  <c r="R93" i="1"/>
  <c r="M740" i="1"/>
  <c r="M732" i="1"/>
  <c r="R572" i="1"/>
  <c r="R591" i="1"/>
  <c r="R386" i="1"/>
  <c r="Y754" i="1"/>
  <c r="Y716" i="1"/>
  <c r="Y141" i="1"/>
  <c r="Y93" i="1"/>
  <c r="AA93" i="1" s="1"/>
  <c r="R147" i="1"/>
  <c r="R153" i="1"/>
  <c r="R159" i="1"/>
  <c r="R165" i="1"/>
  <c r="M711" i="1"/>
  <c r="L716" i="1"/>
  <c r="L705" i="1" s="1"/>
  <c r="L707" i="1"/>
  <c r="P23" i="1"/>
  <c r="Y147" i="1"/>
  <c r="AA147" i="1" s="1"/>
  <c r="Y153" i="1"/>
  <c r="AA153" i="1" s="1"/>
  <c r="Y159" i="1"/>
  <c r="AA159" i="1" s="1"/>
  <c r="Y165" i="1"/>
  <c r="AA165" i="1" s="1"/>
  <c r="M570" i="1"/>
  <c r="R544" i="1"/>
  <c r="Y761" i="1"/>
  <c r="Q740" i="1"/>
  <c r="Q731" i="1" s="1"/>
  <c r="Q705" i="1" s="1"/>
  <c r="Q732" i="1"/>
  <c r="Q707" i="1" s="1"/>
  <c r="AA58" i="1" l="1"/>
  <c r="Y47" i="1"/>
  <c r="AA47" i="1" s="1"/>
  <c r="AA141" i="1"/>
  <c r="AA182" i="1"/>
  <c r="V15" i="1"/>
  <c r="N360" i="1"/>
  <c r="U218" i="1"/>
  <c r="U6" i="1" s="1"/>
  <c r="E15" i="1"/>
  <c r="E381" i="1"/>
  <c r="E360" i="1" s="1"/>
  <c r="Y381" i="1"/>
  <c r="O23" i="1"/>
  <c r="Y16" i="1"/>
  <c r="J381" i="1"/>
  <c r="J360" i="1" s="1"/>
  <c r="J9" i="1" s="1"/>
  <c r="V6" i="1"/>
  <c r="W16" i="1"/>
  <c r="J379" i="1"/>
  <c r="J358" i="1" s="1"/>
  <c r="J218" i="1"/>
  <c r="Q379" i="1"/>
  <c r="Q358" i="1" s="1"/>
  <c r="Q6" i="1" s="1"/>
  <c r="D674" i="1"/>
  <c r="L218" i="1"/>
  <c r="H9" i="1"/>
  <c r="E20" i="1"/>
  <c r="T379" i="1"/>
  <c r="T358" i="1" s="1"/>
  <c r="T6" i="1" s="1"/>
  <c r="P424" i="1"/>
  <c r="P379" i="1" s="1"/>
  <c r="P358" i="1" s="1"/>
  <c r="P90" i="1"/>
  <c r="G379" i="1"/>
  <c r="G358" i="1" s="1"/>
  <c r="G6" i="1" s="1"/>
  <c r="N218" i="1"/>
  <c r="N6" i="1" s="1"/>
  <c r="M16" i="1"/>
  <c r="P381" i="1"/>
  <c r="P360" i="1" s="1"/>
  <c r="P9" i="1" s="1"/>
  <c r="S358" i="1"/>
  <c r="D424" i="1"/>
  <c r="X9" i="1"/>
  <c r="V9" i="1"/>
  <c r="F90" i="1"/>
  <c r="F20" i="1" s="1"/>
  <c r="D381" i="1"/>
  <c r="E379" i="1"/>
  <c r="E358" i="1" s="1"/>
  <c r="Q381" i="1"/>
  <c r="Q360" i="1" s="1"/>
  <c r="Q9" i="1" s="1"/>
  <c r="L379" i="1"/>
  <c r="L358" i="1" s="1"/>
  <c r="S360" i="1"/>
  <c r="S9" i="1" s="1"/>
  <c r="X6" i="1"/>
  <c r="L9" i="1"/>
  <c r="T9" i="1"/>
  <c r="G381" i="1"/>
  <c r="G360" i="1" s="1"/>
  <c r="G9" i="1" s="1"/>
  <c r="M243" i="1"/>
  <c r="K379" i="1"/>
  <c r="K358" i="1" s="1"/>
  <c r="K6" i="1" s="1"/>
  <c r="Y674" i="1"/>
  <c r="F457" i="1"/>
  <c r="H6" i="1"/>
  <c r="R707" i="1"/>
  <c r="N9" i="1"/>
  <c r="S20" i="1"/>
  <c r="Z9" i="1"/>
  <c r="U9" i="1"/>
  <c r="Y220" i="1"/>
  <c r="K381" i="1"/>
  <c r="K360" i="1" s="1"/>
  <c r="K9" i="1" s="1"/>
  <c r="Z6" i="1"/>
  <c r="M220" i="1"/>
  <c r="Y243" i="1"/>
  <c r="F243" i="1"/>
  <c r="Y707" i="1"/>
  <c r="E23" i="1"/>
  <c r="W570" i="1"/>
  <c r="M381" i="1"/>
  <c r="M360" i="1" s="1"/>
  <c r="O366" i="1"/>
  <c r="O652" i="1"/>
  <c r="F652" i="1"/>
  <c r="D652" i="1"/>
  <c r="W705" i="1"/>
  <c r="I218" i="1"/>
  <c r="O90" i="1"/>
  <c r="O20" i="1" s="1"/>
  <c r="D218" i="1"/>
  <c r="O674" i="1"/>
  <c r="W674" i="1"/>
  <c r="I379" i="1"/>
  <c r="D457" i="1"/>
  <c r="I674" i="1"/>
  <c r="Y488" i="1"/>
  <c r="D731" i="1"/>
  <c r="D16" i="1"/>
  <c r="R674" i="1"/>
  <c r="O570" i="1"/>
  <c r="F381" i="1"/>
  <c r="P218" i="1"/>
  <c r="O16" i="1"/>
  <c r="O424" i="1"/>
  <c r="R652" i="1"/>
  <c r="M20" i="1"/>
  <c r="O381" i="1"/>
  <c r="F674" i="1"/>
  <c r="D707" i="1"/>
  <c r="M366" i="1"/>
  <c r="F517" i="1"/>
  <c r="M424" i="1"/>
  <c r="W218" i="1"/>
  <c r="I537" i="1"/>
  <c r="R424" i="1"/>
  <c r="I705" i="1"/>
  <c r="W15" i="1"/>
  <c r="D23" i="1"/>
  <c r="Y23" i="1"/>
  <c r="Y360" i="1"/>
  <c r="D539" i="1"/>
  <c r="P20" i="1"/>
  <c r="Y731" i="1"/>
  <c r="D90" i="1"/>
  <c r="I15" i="1"/>
  <c r="M537" i="1"/>
  <c r="Y90" i="1"/>
  <c r="I360" i="1"/>
  <c r="R366" i="1"/>
  <c r="R570" i="1"/>
  <c r="M707" i="1"/>
  <c r="R23" i="1"/>
  <c r="Y15" i="1"/>
  <c r="AA15" i="1" s="1"/>
  <c r="R705" i="1"/>
  <c r="W23" i="1"/>
  <c r="D570" i="1"/>
  <c r="I23" i="1"/>
  <c r="R539" i="1"/>
  <c r="M731" i="1"/>
  <c r="R90" i="1"/>
  <c r="W379" i="1"/>
  <c r="R381" i="1"/>
  <c r="W90" i="1"/>
  <c r="P705" i="1"/>
  <c r="W360" i="1"/>
  <c r="D366" i="1"/>
  <c r="I90" i="1"/>
  <c r="AA90" i="1" l="1"/>
  <c r="AA23" i="1"/>
  <c r="AA16" i="1"/>
  <c r="E9" i="1"/>
  <c r="J6" i="1"/>
  <c r="S6" i="1"/>
  <c r="L6" i="1"/>
  <c r="E6" i="1"/>
  <c r="Y705" i="1"/>
  <c r="Y379" i="1"/>
  <c r="F218" i="1"/>
  <c r="Y218" i="1"/>
  <c r="M218" i="1"/>
  <c r="O379" i="1"/>
  <c r="M379" i="1"/>
  <c r="F360" i="1"/>
  <c r="F9" i="1" s="1"/>
  <c r="O537" i="1"/>
  <c r="W537" i="1"/>
  <c r="D705" i="1"/>
  <c r="F379" i="1"/>
  <c r="O360" i="1"/>
  <c r="D379" i="1"/>
  <c r="M15" i="1"/>
  <c r="O15" i="1"/>
  <c r="I20" i="1"/>
  <c r="W9" i="1"/>
  <c r="D360" i="1"/>
  <c r="D9" i="1" s="1"/>
  <c r="Y9" i="1"/>
  <c r="AA9" i="1" s="1"/>
  <c r="R379" i="1"/>
  <c r="I358" i="1"/>
  <c r="D15" i="1"/>
  <c r="I9" i="1"/>
  <c r="D537" i="1"/>
  <c r="Y20" i="1"/>
  <c r="D20" i="1"/>
  <c r="R360" i="1"/>
  <c r="M705" i="1"/>
  <c r="M9" i="1"/>
  <c r="W20" i="1"/>
  <c r="R20" i="1"/>
  <c r="R537" i="1"/>
  <c r="P6" i="1"/>
  <c r="R15" i="1"/>
  <c r="AA20" i="1" l="1"/>
  <c r="Y358" i="1"/>
  <c r="R9" i="1"/>
  <c r="W358" i="1"/>
  <c r="AB358" i="1" s="1"/>
  <c r="M358" i="1"/>
  <c r="M6" i="1" s="1"/>
  <c r="O9" i="1"/>
  <c r="O358" i="1"/>
  <c r="F358" i="1"/>
  <c r="D358" i="1"/>
  <c r="Y6" i="1"/>
  <c r="R358" i="1"/>
  <c r="I6" i="1"/>
  <c r="D6" i="1" l="1"/>
  <c r="R6" i="1"/>
  <c r="W6" i="1"/>
  <c r="AA6" i="1" s="1"/>
  <c r="F6" i="1"/>
  <c r="O6" i="1"/>
</calcChain>
</file>

<file path=xl/comments1.xml><?xml version="1.0" encoding="utf-8"?>
<comments xmlns="http://schemas.openxmlformats.org/spreadsheetml/2006/main">
  <authors>
    <author>Maia Gotiashvili</author>
  </authors>
  <commentList>
    <comment ref="Y186" authorId="0" shapeId="0">
      <text>
        <r>
          <rPr>
            <sz val="9"/>
            <color indexed="81"/>
            <rFont val="Tahoma"/>
            <family val="2"/>
            <charset val="204"/>
          </rPr>
          <t xml:space="preserve">დამატებულია 13-ე ხელფასი
</t>
        </r>
      </text>
    </comment>
    <comment ref="AA186" authorId="0" shapeId="0">
      <text>
        <r>
          <rPr>
            <b/>
            <sz val="9"/>
            <color indexed="81"/>
            <rFont val="Tahoma"/>
            <family val="2"/>
            <charset val="204"/>
          </rPr>
          <t>13-ე</t>
        </r>
        <r>
          <rPr>
            <sz val="9"/>
            <color indexed="81"/>
            <rFont val="Tahoma"/>
            <family val="2"/>
            <charset val="204"/>
          </rPr>
          <t xml:space="preserve">
</t>
        </r>
      </text>
    </comment>
    <comment ref="W616" authorId="0" shapeId="0">
      <text>
        <r>
          <rPr>
            <b/>
            <sz val="9"/>
            <color indexed="81"/>
            <rFont val="Tahoma"/>
            <family val="2"/>
            <charset val="204"/>
          </rPr>
          <t>ჭერში გასვლის მიზნით დაკორექტირდა 2021-ის ჭერი (27 03)</t>
        </r>
      </text>
    </comment>
  </commentList>
</comments>
</file>

<file path=xl/comments2.xml><?xml version="1.0" encoding="utf-8"?>
<comments xmlns="http://schemas.openxmlformats.org/spreadsheetml/2006/main">
  <authors>
    <author>Maia Gotiashvili</author>
  </authors>
  <commentList>
    <comment ref="D28" authorId="0" shapeId="0">
      <text>
        <r>
          <rPr>
            <b/>
            <sz val="9"/>
            <color indexed="81"/>
            <rFont val="Tahoma"/>
            <family val="2"/>
            <charset val="204"/>
          </rPr>
          <t>Maia Gotiashvili:</t>
        </r>
        <r>
          <rPr>
            <sz val="9"/>
            <color indexed="81"/>
            <rFont val="Tahoma"/>
            <family val="2"/>
            <charset val="204"/>
          </rPr>
          <t xml:space="preserve">
განახლებები ლიცენზიის</t>
        </r>
      </text>
    </comment>
    <comment ref="J28" authorId="0" shapeId="0">
      <text>
        <r>
          <rPr>
            <b/>
            <sz val="9"/>
            <color indexed="81"/>
            <rFont val="Tahoma"/>
            <family val="2"/>
            <charset val="204"/>
          </rPr>
          <t>Maia Gotiashvili:</t>
        </r>
        <r>
          <rPr>
            <sz val="9"/>
            <color indexed="81"/>
            <rFont val="Tahoma"/>
            <family val="2"/>
            <charset val="204"/>
          </rPr>
          <t xml:space="preserve">
102 000 ლიცენზიის განახლება ანტივირუსი 28-ე პოზიცია, 39 000 რეზერვისსისტემის ( 17 000*2)</t>
        </r>
      </text>
    </comment>
    <comment ref="M88" authorId="0" shapeId="0">
      <text>
        <r>
          <rPr>
            <b/>
            <sz val="9"/>
            <color indexed="81"/>
            <rFont val="Tahoma"/>
            <family val="2"/>
            <charset val="204"/>
          </rPr>
          <t>Maia Gotiashvili:</t>
        </r>
        <r>
          <rPr>
            <sz val="9"/>
            <color indexed="81"/>
            <rFont val="Tahoma"/>
            <family val="2"/>
            <charset val="204"/>
          </rPr>
          <t xml:space="preserve">
372000+300000ახალი დავალებების ლიცენზია 71 600-აქამდე არ ყოფილა (33 პოზ)</t>
        </r>
      </text>
    </comment>
    <comment ref="J184" authorId="0" shapeId="0">
      <text>
        <r>
          <rPr>
            <b/>
            <sz val="9"/>
            <color indexed="81"/>
            <rFont val="Tahoma"/>
            <family val="2"/>
            <charset val="204"/>
          </rPr>
          <t>Maia Gotiashvili:</t>
        </r>
        <r>
          <rPr>
            <sz val="9"/>
            <color indexed="81"/>
            <rFont val="Tahoma"/>
            <family val="2"/>
            <charset val="204"/>
          </rPr>
          <t xml:space="preserve">
ქობალია (1000*12)</t>
        </r>
      </text>
    </comment>
    <comment ref="J237" authorId="0" shapeId="0">
      <text>
        <r>
          <rPr>
            <b/>
            <sz val="9"/>
            <color indexed="81"/>
            <rFont val="Tahoma"/>
            <family val="2"/>
            <charset val="204"/>
          </rPr>
          <t>Maia Gotiashvili:</t>
        </r>
        <r>
          <rPr>
            <sz val="9"/>
            <color indexed="81"/>
            <rFont val="Tahoma"/>
            <family val="2"/>
            <charset val="204"/>
          </rPr>
          <t xml:space="preserve">
15-16-ე პოზიცია სერვერული ცენტრის უპიესი 210000
</t>
        </r>
      </text>
    </comment>
    <comment ref="M246" authorId="0" shapeId="0">
      <text>
        <r>
          <rPr>
            <b/>
            <sz val="9"/>
            <color indexed="81"/>
            <rFont val="Tahoma"/>
            <family val="2"/>
            <charset val="204"/>
          </rPr>
          <t>Maia Gotiashvili:</t>
        </r>
        <r>
          <rPr>
            <sz val="9"/>
            <color indexed="81"/>
            <rFont val="Tahoma"/>
            <family val="2"/>
            <charset val="204"/>
          </rPr>
          <t xml:space="preserve">
5 000 lai არის ჩვენი აპლიკაციაბის დაცვა - ყველაფერი რაც გარეთაა გატანილი (საყოველთაო, დასაქმება....) რომ არ გატეხონ ...
</t>
        </r>
      </text>
    </comment>
  </commentList>
</comments>
</file>

<file path=xl/sharedStrings.xml><?xml version="1.0" encoding="utf-8"?>
<sst xmlns="http://schemas.openxmlformats.org/spreadsheetml/2006/main" count="2638" uniqueCount="1145">
  <si>
    <t xml:space="preserve"> </t>
  </si>
  <si>
    <t/>
  </si>
  <si>
    <t>2019 წლის დამტკიცებული გეგმა</t>
  </si>
  <si>
    <t>2019 წლის დაზუსტებული გეგმა</t>
  </si>
  <si>
    <t>2019 წლის ფაქტი</t>
  </si>
  <si>
    <t>2020 წლის გეგმა ჭერის ფარგლებში</t>
  </si>
  <si>
    <t>2020 წლის დაზუსტებული გეგმა</t>
  </si>
  <si>
    <t>2020 წლის ფაქტი</t>
  </si>
  <si>
    <t>ორგანიზაციული კოდი</t>
  </si>
  <si>
    <t>დასახელება</t>
  </si>
  <si>
    <t>სულ</t>
  </si>
  <si>
    <t xml:space="preserve">საბიუჯეტო სახსრები </t>
  </si>
  <si>
    <t>გრანტი</t>
  </si>
  <si>
    <t>საკუთარი სახსრები</t>
  </si>
  <si>
    <t>საბიუჯეტო სახსრები ფონდების გარეშე</t>
  </si>
  <si>
    <t>მთავრობის სარეზერვო ფონდი</t>
  </si>
  <si>
    <t>დავალიანების ფონდი</t>
  </si>
  <si>
    <t>მიზნობრივი გრანტი</t>
  </si>
  <si>
    <t>საბიუჯეტო სახსრები</t>
  </si>
  <si>
    <t>27 00</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</si>
  <si>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t>
  </si>
  <si>
    <t>მომუშავეთა რიცხოვნობა</t>
  </si>
  <si>
    <t>შტატგარეშე მომუშავეთა რიცხოვნობა</t>
  </si>
  <si>
    <t>ხარჯები</t>
  </si>
  <si>
    <t>შრომის ანაზღაურება</t>
  </si>
  <si>
    <t>საქონელი და მომსახურება</t>
  </si>
  <si>
    <t>სუბსიდიები</t>
  </si>
  <si>
    <t>გრანტები</t>
  </si>
  <si>
    <t>სოციალური უზრუნველყოფა</t>
  </si>
  <si>
    <t>სხვა ხარჯები</t>
  </si>
  <si>
    <t>ტრანსფერები, რომელიც სხვაგან არ არის კლასიფიცირებული</t>
  </si>
  <si>
    <t>მიმდინარე ტრანსფერები, რომელიც სხვაგან არ არის კლასიფიცირებული</t>
  </si>
  <si>
    <t>კაპიტალური ტრანსფერები, რომელიც სხვაგან არ არის კლასიფიცირებული</t>
  </si>
  <si>
    <t>არაფინანსური აქტივების ზრდა</t>
  </si>
  <si>
    <t>27 01</t>
  </si>
  <si>
    <t>ოკუპირებული ტერიტორიებიდან დევნილთა, შრომის, ჯანმრთელობისა და სოციალური დაცვის პროგრამების მართვა</t>
  </si>
  <si>
    <t>27 01 01</t>
  </si>
  <si>
    <t>ოკუპირებული ტერიტორიებიდან დევნილთა, შრომის, ჯანმრთელობისა და სოციალური დაცვის სფეროში პოლიტიკის შემუშავება და მართვა</t>
  </si>
  <si>
    <t>27 01 02</t>
  </si>
  <si>
    <t>სამედიცინო საქმიანობის რეგულირების პროგრამა</t>
  </si>
  <si>
    <t>27 01 02 01</t>
  </si>
  <si>
    <t>27 01 02 02</t>
  </si>
  <si>
    <t>სამედიცინო-სოციალური ექსპერტიზა და კონტროლი</t>
  </si>
  <si>
    <t>27 01 02 03</t>
  </si>
  <si>
    <t>სამკურნალო საშუალებების ხარისხის სახელმწიფო კონტროლი</t>
  </si>
  <si>
    <t>27 01 03</t>
  </si>
  <si>
    <t>დაავადებათა კონტროლისა და ეპიდემიოლოგიური უსაფრთხოების პროგრამის მართვა</t>
  </si>
  <si>
    <t>27 01 04</t>
  </si>
  <si>
    <t>სოციალური და ჯანმრთელობის დაცვის პროგრამების მართვა</t>
  </si>
  <si>
    <t>27 01 04 01</t>
  </si>
  <si>
    <t>სსიპ - სოციალური მომსახურების სააგენტო (აპარატი)</t>
  </si>
  <si>
    <t>27 01 04 02</t>
  </si>
  <si>
    <t>სსიპ - სოციალური მომსახურების სააგენტოს იმერეთის სამხარეო ცენტრი</t>
  </si>
  <si>
    <t>27 01 04 03</t>
  </si>
  <si>
    <t>სსიპ - სოციალური მომსახურების სააგენტოს კახეთის სამხარეო ცენტრი</t>
  </si>
  <si>
    <t>27 01 04 04</t>
  </si>
  <si>
    <t>სსიპ - სოციალური მომსახურების სააგენტოს ქვემო ქართლის სამხარეო ცენტრი</t>
  </si>
  <si>
    <t>27 01 04 05</t>
  </si>
  <si>
    <t>სსიპ - სოციალური მომსახურების სააგენტოს შიდა ქართლის სამხარეო ცენტრი</t>
  </si>
  <si>
    <t>27 01 04 06</t>
  </si>
  <si>
    <t>სსიპ - სოციალური მომსახურების სააგენტოს სამეგრელო-ზემო სვანეთის სამხარეო ცენტრი</t>
  </si>
  <si>
    <t>27 01 04 07</t>
  </si>
  <si>
    <t>სსიპ - სოციალური მომსახურების სააგენტოს სამცხე-ჯავახეთის სამხარეო ცენტრი</t>
  </si>
  <si>
    <t>27 01 04 08</t>
  </si>
  <si>
    <t>სსიპ - სოციალური მომსახურების სააგენტოს მცხეთა-მთიანეთის სამხარეო ცენტრი</t>
  </si>
  <si>
    <t>27 01 04 09</t>
  </si>
  <si>
    <t>სსიპ - სოციალური მომსახურების სააგენტოს გურიის სამხარეო ცენტრი</t>
  </si>
  <si>
    <t>27 01 04 10</t>
  </si>
  <si>
    <t>სსიპ - სოციალური მომსახურების სააგენტოს რაჭა-ლეჩხუმისა და ქვემო სვანეთის სამხარეო ცენტრი</t>
  </si>
  <si>
    <t>27 01 04 11</t>
  </si>
  <si>
    <t>სსიპ - სოციალური მომსახურების სააგენტოს აჭარის ა.რ. ფილიალი</t>
  </si>
  <si>
    <t>27 01 05</t>
  </si>
  <si>
    <t>სახელმწიფო ზრუნვის, ადამიანით ვაჭრობის (ტრეფიკინგის) მსხვერპლთა დაცვისა და დახმარების მართვა</t>
  </si>
  <si>
    <t>27 01 06</t>
  </si>
  <si>
    <t>საგანგებო სიტუაციების კოორდინაციისა და გადაუდებელი დახმარების მართვა</t>
  </si>
  <si>
    <t>27 01 07</t>
  </si>
  <si>
    <t>დევნილთა, ეკომიგრანტთა და საარსებო წყაროებით უზრუნველყოფა</t>
  </si>
  <si>
    <t>27 01 08</t>
  </si>
  <si>
    <t>დასაქმების ხელშეწყობის მომსახურებათა მართვა</t>
  </si>
  <si>
    <t>27 02</t>
  </si>
  <si>
    <t>მოსახლეობის სოციალური დაცვა</t>
  </si>
  <si>
    <t>27 02 01</t>
  </si>
  <si>
    <t>მოსახლეობის საპენსიო უზრუნველყოფა</t>
  </si>
  <si>
    <t>27 02 02</t>
  </si>
  <si>
    <t>მოსახლეობის მიზნობრივი ჯგუფების სოციალური დახმარება</t>
  </si>
  <si>
    <t>27 02 03</t>
  </si>
  <si>
    <t>სოციალური რეაბილიტაცია და ბავშვზე ზრუნვა</t>
  </si>
  <si>
    <t>27 02 03 01</t>
  </si>
  <si>
    <t>კრიზისულ მდგომარეობაში მყოფი ბავშვიანი ოჯახების დახმარება</t>
  </si>
  <si>
    <t>27 02 03 02</t>
  </si>
  <si>
    <t>ბავშვთა ადრეული განვითარების ხელშეწყობა</t>
  </si>
  <si>
    <t>27 02 03 03</t>
  </si>
  <si>
    <t>ბავშვთა რეაბილიტაცია/აბილიტაცია</t>
  </si>
  <si>
    <t>27 02 03 04</t>
  </si>
  <si>
    <t>ომის მონაწილეთა რეაბილიტაციის ხელშეწყობა</t>
  </si>
  <si>
    <t>27 02 03 05</t>
  </si>
  <si>
    <t>დღის ცენტრებში მომსახურებით უზრუნველყოფა</t>
  </si>
  <si>
    <t>27 02 03 06</t>
  </si>
  <si>
    <t>დამხმარე საშუალებებით უზრუნველყოფა</t>
  </si>
  <si>
    <t>27 02 03 07</t>
  </si>
  <si>
    <t>ყრუთა კომუნიკაციის ხელშეწყობა</t>
  </si>
  <si>
    <t>27 02 03 08</t>
  </si>
  <si>
    <t>დედათა და ბავშვთა თავშესაფრით უზრუნველყოფა</t>
  </si>
  <si>
    <t>27 02 03 09</t>
  </si>
  <si>
    <t>მინდობით აღზრდა</t>
  </si>
  <si>
    <t>27 02 03 10</t>
  </si>
  <si>
    <t>მცირე საოჯახო ტიპის სახლებში მომსახურებით უზრუნველყოფა</t>
  </si>
  <si>
    <t>27 02 03 11</t>
  </si>
  <si>
    <t>მიუსაფარ ბავშვთა თავშესაფრით უზრუნველყოფა</t>
  </si>
  <si>
    <t>27 02 03 12</t>
  </si>
  <si>
    <t>სათემო ორგანიზაციებში მომსახურებით უზრუნველყოფა</t>
  </si>
  <si>
    <t>27 02 03 13</t>
  </si>
  <si>
    <t>განვითარების მძიმე და ღრმა შეფერხების მქონე ბავშვთა ბინაზე მოვლით უზრუნველყოფა</t>
  </si>
  <si>
    <t>27 02 03 14</t>
  </si>
  <si>
    <t>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t>
  </si>
  <si>
    <t>27 02 03 15</t>
  </si>
  <si>
    <t>მზრუნველობამოკლებული ბავშვების რეინტეგრაცია</t>
  </si>
  <si>
    <t>27 02 03 16</t>
  </si>
  <si>
    <t>სახელმწიფო ზრუნვის სისტემიდან გასული 18-21 წლამდე ახალგაზრდების მხარდაჭერა</t>
  </si>
  <si>
    <t>27 02 03 17</t>
  </si>
  <si>
    <t>სახელმწიფო ზრუნვის სისტემიდან გასული 18-21 წლამდე ახალგაზრდების საკვები პროდუქტებით უზრუნველყოფა</t>
  </si>
  <si>
    <t>27 02 04</t>
  </si>
  <si>
    <t>სოციალური შეღავათები მაღალმთიან დასახლებაში</t>
  </si>
  <si>
    <t>27 02 04 01</t>
  </si>
  <si>
    <t>სოციალური შეღავათები მაღალმთიან დასახლებაში-სახელმწიფო პენსიის მიმღებ პირთა დანამატი</t>
  </si>
  <si>
    <t>27 02 04 02</t>
  </si>
  <si>
    <t>სოციალური შეღავათები მაღალმთიან დასახლებაში-სოციალური პაკეტის მიმღებ პირთა დანამატი</t>
  </si>
  <si>
    <t>27 02 04 03</t>
  </si>
  <si>
    <t>სოციალური შეღავათები მაღალმთიან დასახლებაში-სხვა დანარჩენი კატეგორიებისთვის</t>
  </si>
  <si>
    <t>27 02 04 04</t>
  </si>
  <si>
    <t>სოციალური შეღავათები მაღალმთიან დასახლებაში-მოხმარებული ელექტროენერგიის საფასური</t>
  </si>
  <si>
    <t>27 02 05</t>
  </si>
  <si>
    <t>სახელმწიფო ზრუნვის, ადამიანით ვაჭრობის (ტრეფიკინგის) მსხვერპლთა დაცვისა და დახმარების უზრუნველყოფა</t>
  </si>
  <si>
    <t>27 02 06</t>
  </si>
  <si>
    <t>ახალი კორონავირუსით გამოწვეული სოციალურ-ეკონომიკური მდგომარეობის გაუარესების გამო მოსახლეობის სოციალური დახმარება</t>
  </si>
  <si>
    <t>27 02 06 01</t>
  </si>
  <si>
    <t>ახალი კორონავირუსით გამოწვეული სოციალურ-ეკონომიკური მდგომარეობის გაუარესების გამო მოსახლეობის სოციალური დახმარება (კომუნალური გადასახადების სუბსიდირება)</t>
  </si>
  <si>
    <t>27 02 06 02</t>
  </si>
  <si>
    <t>ახალი კორონავირუსით (SARS-COV-2) გამოწვეული ინფექციის (COVID-19) შედეგად მიყენებული ზიანის შემსუბუქება (მოწყვლადი ჯგუფებისათვის ფულადი დახმარება/კომპენსაცია)</t>
  </si>
  <si>
    <t>27 02 06 02 01</t>
  </si>
  <si>
    <t>ახალი კორონავირუსით (SARS-COV-2) გამოწვეული ინფექციის (COVID-19) შედეგად მიყენებული ზიანის შემსუბუქება (სოციალურად დაუცველი ოჯახებისათვის ფულადი დახმარება/ კომპენსაცია)</t>
  </si>
  <si>
    <t>27 02 06 02 02</t>
  </si>
  <si>
    <t>ახალი კორონავირუსით (SARS-COV-2) გამოწვეული ინფექციის (COVID-19) შედეგად მიყენებული ზიანის შემსუბუქება (შშმ პირებისათვის ფულადი დახმარება/კომპენსაცია)</t>
  </si>
  <si>
    <t>27 02 06 03</t>
  </si>
  <si>
    <t>ახალი კორონავირუსით (SARS-COV-2) გამოწვეული ინფექციის (COVID-19) შედეგად მიყენებული ზიანის შემსუბუქება (ფულადი დახმარება/კომპენსაცია დასაქმებულთა და თვითდასაქმებულთათვის)</t>
  </si>
  <si>
    <t>27 02 06 03 01</t>
  </si>
  <si>
    <t>ახალი კორონავირუსით (SARS-COV-2) გამოწვეული ინფექციის (COVID-19) შედეგად მიყენებული ზიანის შემსუბუქება (ფულადი დახმარება/კომპენსაცია დაქირავებით მომუშავე ფიზიკური პირებისათვის)</t>
  </si>
  <si>
    <t>27 02 06 03 02</t>
  </si>
  <si>
    <t>ახალი კორონავირუსით (SARS-COV-2) გამოწვეული ინფექციის (COVID-19) შედეგად მიყენებული ზიანის შემსუბუქება (ფულადი დახმარება/კომპენსაცია ინდ.მეწარმეებისა და გადასახადის გადამხდელი ფიზიკური პირებისათვის)</t>
  </si>
  <si>
    <t>27 03</t>
  </si>
  <si>
    <t>მოსახლეობის ჯანმრთელობის დაცვა</t>
  </si>
  <si>
    <t>27 03 01</t>
  </si>
  <si>
    <t>მოსახლეობის საყოველთაო ჯანმრთელობის დაცვა</t>
  </si>
  <si>
    <t>27 03 02</t>
  </si>
  <si>
    <t>საზოგადოებრივი ჯანმრთელობის დაცვა</t>
  </si>
  <si>
    <t>27 03 02 01</t>
  </si>
  <si>
    <t>დაავადებათა ადრეული გამოვლენა და სკრინინგი</t>
  </si>
  <si>
    <t>27 03 02 02</t>
  </si>
  <si>
    <t>იმუნიზაცია</t>
  </si>
  <si>
    <t>27 03 02 03</t>
  </si>
  <si>
    <t>ეპიდზედამხედველობა</t>
  </si>
  <si>
    <t>27 03 02 04</t>
  </si>
  <si>
    <t>უსაფრთხო სისხლი</t>
  </si>
  <si>
    <t>27 03 02 05</t>
  </si>
  <si>
    <t>საზოგადოებრივი ჯანდაცვის, გარემოსა და პროფესიულ დაავადებათა ჯანმრთელობის სფეროში არსებული ვალდებულებების ხელშეწყობა</t>
  </si>
  <si>
    <t>27 03 02 06</t>
  </si>
  <si>
    <t>ტუბერკულოზის მართვა</t>
  </si>
  <si>
    <t>27 03 02 06 01</t>
  </si>
  <si>
    <t>27 03 02 06 02</t>
  </si>
  <si>
    <t>ტუბერკულოზის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</si>
  <si>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27 03 02 06 03</t>
  </si>
  <si>
    <t>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t>
  </si>
  <si>
    <t>27 03 02 07</t>
  </si>
  <si>
    <t>აივ ინფექციის/შიდსის მართვა</t>
  </si>
  <si>
    <t>27 03 02 07 01</t>
  </si>
  <si>
    <t>აივ ინფექციის/შიდსი</t>
  </si>
  <si>
    <t>27 03 02 07 02</t>
  </si>
  <si>
    <t>აივ ინფექციის/შიდსი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</si>
  <si>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27 03 02 07 03</t>
  </si>
  <si>
    <t>საქართველოში აივ ინფექცია/შიდსის პრევენციის მიზნით არსებული ეროვნული რეაგირების მხარდაჭერა, აივ ინფექცია/შიდსით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t>
  </si>
  <si>
    <t>27 03 02 08</t>
  </si>
  <si>
    <t>დედათა და ბავშვთა ჯანმრთელობა</t>
  </si>
  <si>
    <t>27 03 02 08 01</t>
  </si>
  <si>
    <t>27 03 02 08 02</t>
  </si>
  <si>
    <t>დედათა და ბავშვთა ჯანმრთელობა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</si>
  <si>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27 03 02 09</t>
  </si>
  <si>
    <t>ნარკომანიით დაავადებულ პაციენტთა მკურნალობა</t>
  </si>
  <si>
    <t>27 03 02 10</t>
  </si>
  <si>
    <t>ჯანმრთელობის ხელშეწყობა</t>
  </si>
  <si>
    <t>27 03 02 11</t>
  </si>
  <si>
    <t>C ჰეპატიტის მართვა</t>
  </si>
  <si>
    <t>27 03 02 11 01</t>
  </si>
  <si>
    <t>27 03 02 11 02</t>
  </si>
  <si>
    <t>C ჰეპატიტის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</si>
  <si>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27 03 03</t>
  </si>
  <si>
    <t>მოსახლეობისათვის სამედიცინო მომსახურების მიწოდება პრიორიტეტულ სფეროებში</t>
  </si>
  <si>
    <t>27 03 03 01</t>
  </si>
  <si>
    <t>ფსიქიკური ჯანმრთელობა</t>
  </si>
  <si>
    <t>27 03 03 02</t>
  </si>
  <si>
    <t>დიაბეტის მართვა</t>
  </si>
  <si>
    <t>27 03 03 03</t>
  </si>
  <si>
    <t>ბავშვთა ონკოჰემატოლოგიური მომსახურება</t>
  </si>
  <si>
    <t>27 03 03 04</t>
  </si>
  <si>
    <t>დიალიზი და თირკმლის ტრანსპლანტაცია</t>
  </si>
  <si>
    <t>27 03 03 05</t>
  </si>
  <si>
    <t>ინკურაბელურ პაციენტთა პალიატიური მზრუნველობა</t>
  </si>
  <si>
    <t>27 03 03 06</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</si>
  <si>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</si>
  <si>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27 03 03 07</t>
  </si>
  <si>
    <t>პირველადი და გადაუდებელი სამედიცინო დახმარების უზრუნველყოფა</t>
  </si>
  <si>
    <t>27 03 03 07 01</t>
  </si>
  <si>
    <t>პირველადი და გადაუდებელი სამედიცინო დახმარების უზრუნველყოფის ქვეპროგრამა</t>
  </si>
  <si>
    <t>27 03 03 07 02</t>
  </si>
  <si>
    <t>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და სასწრაფო სამედიცინო დახმარება</t>
  </si>
  <si>
    <t>27 03 03 08</t>
  </si>
  <si>
    <t>რეფერალური მომსახურება</t>
  </si>
  <si>
    <t>27 03 03 09</t>
  </si>
  <si>
    <t>თავდაცვის ძალებში გასაწვევ მოქალაქეთა სამედიცინო შემოწმება</t>
  </si>
  <si>
    <t>27 03 03 10</t>
  </si>
  <si>
    <t>ქრონიკული დაავადებების სამკურნალო მედიკამენტებით უზრუნველყოფა</t>
  </si>
  <si>
    <t>27 03 03 11</t>
  </si>
  <si>
    <t>ახალი კორონავირუსული დაავადების COVID 19-ის მართვა</t>
  </si>
  <si>
    <t>27 03 03 11 01</t>
  </si>
  <si>
    <t>ახალი კორონავირუსით (SARS-CoV-2) გამოწვეული ინფექციის (COVID-19) მართვის ხელშეწყობისთვის სამინისტროს მიერ განსახორციელებელი ღონისძიებები</t>
  </si>
  <si>
    <t>27 03 03 11 02</t>
  </si>
  <si>
    <t>ახალი კორონავირუსით  (SARS-CoV-2) გამოწვეული ინფექციის (COVID-19) მართვისთვის გასატარებელი ღონისძიებები</t>
  </si>
  <si>
    <t>27 03 03 11 03</t>
  </si>
  <si>
    <t>ახალი კორონავირუსით  (SARS-CoV-2) გამოწვეული ინფექციის (COVID-19) მართვის ხელშეწყობისთვის ცენტრის მიერ განსახორციელებელი ღონისძიებები</t>
  </si>
  <si>
    <t>27 03 03 11 04</t>
  </si>
  <si>
    <t>COVID-19-ზე რეაგირების საგანგებო ღონისძიებების მართვა (WB)</t>
  </si>
  <si>
    <t>27 03 04</t>
  </si>
  <si>
    <t>დიპლომისშემდგომი სამედიცინო განათლება</t>
  </si>
  <si>
    <t>27 03 05</t>
  </si>
  <si>
    <t>სახელმწიფო კლინიკების მართვა</t>
  </si>
  <si>
    <t>27 03 05 01</t>
  </si>
  <si>
    <t>27 03 05 02</t>
  </si>
  <si>
    <t>სახელმწიფო კლინიკების რეაბილიტაცია</t>
  </si>
  <si>
    <t>27 04</t>
  </si>
  <si>
    <t>სამედიცინო დაწესებულებათა რეაბილიტაცია და აღჭურვა</t>
  </si>
  <si>
    <t>27 04 01</t>
  </si>
  <si>
    <t xml:space="preserve">სამედიცინო დაწესებულებათა რეაბილიტაცია და აღჭურვა </t>
  </si>
  <si>
    <t>27 04 02</t>
  </si>
  <si>
    <t>სამედიცინო დაწესებულებათა რეაბილიტაცია და აღჭურვა (სსიპ - საგანგებო სიტუაციების კოორდინაციისა და გადაუდებელი დახმარების ცენტრი)</t>
  </si>
  <si>
    <t>27 04 03</t>
  </si>
  <si>
    <t>COVID-19-ზე რეაგირების საგანგებო ღონისძიებების უზრუნველსაყოფად სამედიცინო დაწესებულებათა აღჭურვა/რეაბილიტაცია</t>
  </si>
  <si>
    <t>27 05</t>
  </si>
  <si>
    <t>შრომისა და დასაქმების სისტემის რეფორმების პროგრამა</t>
  </si>
  <si>
    <t>27 05 01</t>
  </si>
  <si>
    <t>დასაქმების ხელშეწყობის მომსახურებათა განვითარება</t>
  </si>
  <si>
    <t>27 05 02</t>
  </si>
  <si>
    <t>შრომის პირობების ინსპექტირება</t>
  </si>
  <si>
    <t>27 05 03</t>
  </si>
  <si>
    <t>სამუშაოს მაძიებელთა პროფესიული მომზადება, პროფესიული გადამზადება და კვალიფიკაციის ამაღლება</t>
  </si>
  <si>
    <t>27 06</t>
  </si>
  <si>
    <t>იძულებით გადაადგილებულ პირთა და მიგრანტთა ხელშეწყობა</t>
  </si>
  <si>
    <t>27 06 01</t>
  </si>
  <si>
    <t>სარეინტეგრაციო დახმარება საქართველოში დაბრუნებული მიგრანტებისათვის</t>
  </si>
  <si>
    <t>27 06 02</t>
  </si>
  <si>
    <t>ეკომიგრანტთა მიგრაციის მართვა</t>
  </si>
  <si>
    <t>27 06 03</t>
  </si>
  <si>
    <t>განსახლების ადგილებში დევნილთა შენახვა და მათი საცხოვრებელი პირობების გაუმჯობესება</t>
  </si>
  <si>
    <t>27 06 03 01</t>
  </si>
  <si>
    <t>იძულებით გადაადგილებულ პირთა განსახლებისა სოციალური და საცხოვრებელი პირობების შექმნა</t>
  </si>
  <si>
    <t>27 06 04</t>
  </si>
  <si>
    <t>საერთაშორისო დაცვის მქონე პირთა ინტეგრაციის ხელშეწყობა</t>
  </si>
  <si>
    <t>27 06 05</t>
  </si>
  <si>
    <t>საარსებო წყაროებით უზრუნველყოფის პროგრამა</t>
  </si>
  <si>
    <t>27 06 06</t>
  </si>
  <si>
    <t>ეკონომიკური მონაწილეობა,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(KfW)</t>
  </si>
  <si>
    <t>2021 წლის გეგმა ჭერის ფარგლებში (I წარდგენა)</t>
  </si>
  <si>
    <t>2021 წლის გეგმა ჭერს ზევით  (I წარდგენა)</t>
  </si>
  <si>
    <t>შენიშვნა</t>
  </si>
  <si>
    <t>ლარებში</t>
  </si>
  <si>
    <t>პროგრამული კოდი</t>
  </si>
  <si>
    <t xml:space="preserve">2020 წლის I </t>
  </si>
  <si>
    <t>2020 წლის II</t>
  </si>
  <si>
    <t xml:space="preserve">2021 წლის გეგმა ჭერის  ფარგლებში </t>
  </si>
  <si>
    <t xml:space="preserve">2021 წლის გეგმა ჭერს ზევით ფარგლებში </t>
  </si>
  <si>
    <t>გადახრა 2021 წლის საბიუჯეტო სახსრების ჭერის ფარგლებში გეგმასა და და ჭერს ზევით გეგმას შორის</t>
  </si>
  <si>
    <t>დამტკიცებული გეგმა (საბიუჯეტო)</t>
  </si>
  <si>
    <t>დაზუსტებული გეგმა (საბიუჯეტო)</t>
  </si>
  <si>
    <t>საკასო ხარჯი (საბიუჯეტო) 22.08.2019 წლის მდგომარეობით</t>
  </si>
  <si>
    <t>გადახრა</t>
  </si>
  <si>
    <t>m</t>
  </si>
  <si>
    <t>შტატით გათვალისწინებული მომუშავეთა რიცხოვნობა</t>
  </si>
  <si>
    <t>შრომითი ხელშეკრულებით დასაქმებულ პირთა რიცხოვნობა</t>
  </si>
  <si>
    <t>2.1</t>
  </si>
  <si>
    <t>2.1.1</t>
  </si>
  <si>
    <t>ხელფასები</t>
  </si>
  <si>
    <t>2.1.1.1</t>
  </si>
  <si>
    <t>ხელფასები ფულადი ფორმით</t>
  </si>
  <si>
    <t>2.1.1.1.1</t>
  </si>
  <si>
    <t>თანამდებობრივი სარგო</t>
  </si>
  <si>
    <t>2.1.1.1.2</t>
  </si>
  <si>
    <t>წოდებრივი სარგო</t>
  </si>
  <si>
    <t>2.1.1.1.3</t>
  </si>
  <si>
    <t>ჯილდო/პრემია</t>
  </si>
  <si>
    <t>2.1.1.1.4</t>
  </si>
  <si>
    <t>დანამატი</t>
  </si>
  <si>
    <t>2.1.1.1.5</t>
  </si>
  <si>
    <t>ჰონორარი</t>
  </si>
  <si>
    <t>2.1.1.1.6</t>
  </si>
  <si>
    <t>კომპენსაცია</t>
  </si>
  <si>
    <t>2.1.1.2</t>
  </si>
  <si>
    <t>ხელფასები სასაქონლო ფორმით</t>
  </si>
  <si>
    <t>2.1.2</t>
  </si>
  <si>
    <t>სოციალური შენატანები</t>
  </si>
  <si>
    <t>2.1.2.1</t>
  </si>
  <si>
    <t>ფაქტიური სოციალური შენატანები</t>
  </si>
  <si>
    <t>2.1.2.2</t>
  </si>
  <si>
    <t>დარიცხული სოციალური შენატანები</t>
  </si>
  <si>
    <t>2.2</t>
  </si>
  <si>
    <t>2.2.1</t>
  </si>
  <si>
    <t>შრომითი ხელშეკრულებით დასაქმებულ პირთა ანაზღაურება</t>
  </si>
  <si>
    <t>2.2.2</t>
  </si>
  <si>
    <t>მივლინება</t>
  </si>
  <si>
    <t>2.2.2.1</t>
  </si>
  <si>
    <t>მივლინება ქვეყნის შიგნით</t>
  </si>
  <si>
    <t>2.2.2.2</t>
  </si>
  <si>
    <t>მივლინება ქვეყნის გარეთ</t>
  </si>
  <si>
    <t>2.2.3</t>
  </si>
  <si>
    <t>ოფისის ხარჯები</t>
  </si>
  <si>
    <t>2.2.3.1</t>
  </si>
  <si>
    <t>საკანცელარიო , საწერ-სახაზავი ქაღალდის, საბუღალტრო ბლანკების, ბიულეტენების, საკანცელარიო წიგნების და სხვა ანალოგიური მასალების შეძენა</t>
  </si>
  <si>
    <t>2.2.3.2</t>
  </si>
  <si>
    <t>კომპიუტერული პროგრამების შეძენის და განახლების ხარჯი</t>
  </si>
  <si>
    <t>2.2.3.3</t>
  </si>
  <si>
    <t>ნორმატიული აქტების, საცნობარო და სპეციალური ლიტერატურის, ჟურნალ-გაზეთების შეძენა და ყველა სახის საგამომცემლო-სასტამბო (არაძირითადი საქმიანობის) ხარჯი</t>
  </si>
  <si>
    <t>2.2.3.4</t>
  </si>
  <si>
    <t>მცირეფასიანი საოფისე ტექნიკის შეძენა და დამონტაჟების /დემონტაჟის ხარჯი</t>
  </si>
  <si>
    <t>2.2.3.4.1</t>
  </si>
  <si>
    <t>ტელევიზორი</t>
  </si>
  <si>
    <t>2.2.3.4.2</t>
  </si>
  <si>
    <t>მაცივარი</t>
  </si>
  <si>
    <t>2.2.3.4.3</t>
  </si>
  <si>
    <t>კომპიუტერული ტექნიკა</t>
  </si>
  <si>
    <t>2.2.3.4.4</t>
  </si>
  <si>
    <t>ასლგადამღები</t>
  </si>
  <si>
    <t>2.2.3.4.5</t>
  </si>
  <si>
    <t>კარტრიჯების შეძენა და დატუმბვა</t>
  </si>
  <si>
    <t>2.2.3.4.6</t>
  </si>
  <si>
    <t>ფოტო-ვიდეო-აუდიო აპარატურა</t>
  </si>
  <si>
    <t>2.2.3.4.7</t>
  </si>
  <si>
    <t>მობილური ტელეფონი</t>
  </si>
  <si>
    <t>2.2.3.4.8</t>
  </si>
  <si>
    <t>ტელეფონის, ფაქსის აპარატი</t>
  </si>
  <si>
    <t>2.2.3.4.9</t>
  </si>
  <si>
    <t>მუსიკალური ინსტრუმენტი</t>
  </si>
  <si>
    <t>2.2.3.4.10</t>
  </si>
  <si>
    <t>გამათბობელი და გამაგრილებელი ტექნიკა</t>
  </si>
  <si>
    <t>2.2.3.4.11</t>
  </si>
  <si>
    <t>სხვა მცირეფასიანი საოფისე ტექნიკის შეძენასა და დამონტაჟებასთან/დემონტაჟთან დაკავშირებული ხარჯი</t>
  </si>
  <si>
    <t>2.2.3.5</t>
  </si>
  <si>
    <t>საოფისე ინვენტარის შეძენა და დამონტაჟების ხარჯი</t>
  </si>
  <si>
    <t>2.2.3.5.1</t>
  </si>
  <si>
    <t>საოფისე ავეჯი</t>
  </si>
  <si>
    <t>ავეჯი</t>
  </si>
  <si>
    <t>2.2.3.5.2</t>
  </si>
  <si>
    <t>რბილი ავეჯი</t>
  </si>
  <si>
    <t>2.2.3.5.3</t>
  </si>
  <si>
    <t>სხვა საოფისე მცირეფასიანი ინვენტარის შეძენასა და დამონტაჟებასთან დაკავშირებული ხარჯი</t>
  </si>
  <si>
    <t>2.2.3.6</t>
  </si>
  <si>
    <t>ოფისისათვის საჭირო საგნებისა და მასალების შეძენის ხარჯი</t>
  </si>
  <si>
    <t>2.2.3.7</t>
  </si>
  <si>
    <t>რეცხვის, ქიმწმენდისა და სანიტარული საგნების შეძენის ხარჯი</t>
  </si>
  <si>
    <t>2.2.3.8</t>
  </si>
  <si>
    <t>შენობა-ნაგებობების და მათი მიმდებარე ტერიტორიების მიმდინარე რემონტის ხარჯი</t>
  </si>
  <si>
    <t>2.2.3.9</t>
  </si>
  <si>
    <t>საოფისე ტექნიკის, ინვენტარის, მანქანა-დანადგარების მოვლა-შენახვის, ექსპლუატაციისა და  მიმდინარე რემონტის ხარჯი</t>
  </si>
  <si>
    <t>2.2.3.10</t>
  </si>
  <si>
    <t>კავშირგაბმულობის ხარჯი</t>
  </si>
  <si>
    <t>2.2.3.11</t>
  </si>
  <si>
    <t>საფოსტო მომსახურების ხარჯი</t>
  </si>
  <si>
    <t>2.2.3.12</t>
  </si>
  <si>
    <t>კომუნალური ხარჯი</t>
  </si>
  <si>
    <t>2.2.3.12.1</t>
  </si>
  <si>
    <t>ელექტროენერგიის ხარჯი</t>
  </si>
  <si>
    <t>2.2.3.12.2</t>
  </si>
  <si>
    <t>წყლის ხარჯი</t>
  </si>
  <si>
    <t>2.2.3.12.3</t>
  </si>
  <si>
    <t>ბუნებრივი და თხევადი აირის ხარჯი</t>
  </si>
  <si>
    <t>2.2.3.12.4</t>
  </si>
  <si>
    <t>კანალიზაციისა და ასინილიზაციის ხარჯი</t>
  </si>
  <si>
    <t>2.2.3.12.5</t>
  </si>
  <si>
    <t>გათბობისა და გათბობის მიზნით სხვა საწვავისა და ნედლეულის, ასევე გენერატორის საწვავის შეძენის ხარჯი</t>
  </si>
  <si>
    <t>2.2.3.12.6</t>
  </si>
  <si>
    <t>შენობა-ნაგებობების და მათი მიმდებარე ტერიტორიების მოვლა/დასუფთავების ხარჯი</t>
  </si>
  <si>
    <t>2.2.3.12.7</t>
  </si>
  <si>
    <t>სამსახურებრივ მოვალეობასთან დაკავშირებული ბინით სარგებლობის კომუნალური ხარჯი</t>
  </si>
  <si>
    <t>2.2.3.13</t>
  </si>
  <si>
    <t>სამსახურებრივი ცხოველების მოვლა-შენახვასთან და აღკაზმულობასთან დაკავშირებული ხარჯი</t>
  </si>
  <si>
    <t>2.2.3.14</t>
  </si>
  <si>
    <t>ოფისის ხარჯი რომელიც არ არის კლასიფიცირებული</t>
  </si>
  <si>
    <t>2.2.4</t>
  </si>
  <si>
    <t xml:space="preserve">წარმომადგენლობითი ხარჯები </t>
  </si>
  <si>
    <t>2.2.5</t>
  </si>
  <si>
    <t xml:space="preserve">კვების ხარჯები </t>
  </si>
  <si>
    <t>2.2.6</t>
  </si>
  <si>
    <t>სამედიცინო ხარჯები</t>
  </si>
  <si>
    <t>2.2.7</t>
  </si>
  <si>
    <t xml:space="preserve">რბილი ინვენტარისა და უნიფორმის შეძენის და პირად ჰიგიენასთან დაკავშირებული ხარჯები </t>
  </si>
  <si>
    <t>ჟალუზები და მათი დამონტაჟება</t>
  </si>
  <si>
    <t>2.2.8</t>
  </si>
  <si>
    <t xml:space="preserve">ტრანსპორტის, ტექნიკისა და იარაღის ექსპლოატაციისა და მოვლა-შენახვის ხარჯები </t>
  </si>
  <si>
    <t>2.2.8.1</t>
  </si>
  <si>
    <t>საწვავ/საპოხი მასალების შეძენის ხარჯი</t>
  </si>
  <si>
    <t>2.2.8.2</t>
  </si>
  <si>
    <t>მიმდინარე რემონტის ხარჯი</t>
  </si>
  <si>
    <t>2.2.8.3</t>
  </si>
  <si>
    <t>ექსპლოატაციის,  მოვლა-შენახვისა და სათადარიგო ნაწილების შეძენის ხარჯი</t>
  </si>
  <si>
    <t>2.2.8.4</t>
  </si>
  <si>
    <t>ტრანსპორტის დაქირავების (გადაზიდვა-გადაყვანის) ხარჯი</t>
  </si>
  <si>
    <t>2.2.8.5</t>
  </si>
  <si>
    <t>მცირეფასიანი ინსტრუმენტებისა და ხელსაწყოების შეძენა შენახვის ხარჯი</t>
  </si>
  <si>
    <t>2.2.8.6</t>
  </si>
  <si>
    <t>ტრანსპორტის, ტექნიკისა და იარაღის ექსპლოატაციის და მოვლა-შენახვის არაკლასიფიცირებული ხარჯები</t>
  </si>
  <si>
    <t>2.2.9</t>
  </si>
  <si>
    <t>სამხედრო ტექნიკისა და ტყვია-წამლის შეძენის ხარჯები</t>
  </si>
  <si>
    <t>2.2.10</t>
  </si>
  <si>
    <t xml:space="preserve">სხვა დანარჩენი საქონელი და მომსახურება </t>
  </si>
  <si>
    <t>2.2.10.1</t>
  </si>
  <si>
    <t>ბანკის მომსახურების ხარჯი</t>
  </si>
  <si>
    <t>2.2.10.2</t>
  </si>
  <si>
    <t>დიპლომატიური დაწესებულებების შენახვისა და ატაშატის ხარჯი</t>
  </si>
  <si>
    <t>2.2.10.3</t>
  </si>
  <si>
    <t>ექსპერტიზის და შემოწმებების ხარჯი</t>
  </si>
  <si>
    <t>2021ში რამდენი უნდა გავწერო (სამხარაულია)? ადრე 500 ლარი იყო ხარჯი, კი დავწერე 9 000, 2020 დან გამომდინარე, მაგრამ 2021-ში თუ დაგვრჩა გამოვიყენებთ 2021ში ინვენტარიზაციისას შემფასებლისთვის</t>
  </si>
  <si>
    <t>2.2.10.4</t>
  </si>
  <si>
    <t>კადრების მომზადება-გადამზადებასთან, კვალიფიკაციის ამაღლებასა და სტაჟირებასთან დაკავშირებული ხარჯი</t>
  </si>
  <si>
    <t>100 000 თანამშრომელთა ტრენინგის თანხა</t>
  </si>
  <si>
    <t>2.2.10.5</t>
  </si>
  <si>
    <t>რეკლამის ხარჯი</t>
  </si>
  <si>
    <t>2.2.10.6</t>
  </si>
  <si>
    <t>სესიების, კონფერენციების, ყრილობების, სემინარების და სხვა სამუშაო შეხვედრების ორგანიზების ხარჯი</t>
  </si>
  <si>
    <t>2.2.10.7</t>
  </si>
  <si>
    <t>საკონსულტაციო, სანოტარო, თარჯიმნის და თარგმნის მომსახურების ხარჯი</t>
  </si>
  <si>
    <t>2.2.10.8</t>
  </si>
  <si>
    <t>აუდიტორიული მომსახურების ხარჯი</t>
  </si>
  <si>
    <t>2.2.10.9</t>
  </si>
  <si>
    <t>საარქივო მომსახურების ხარჯი</t>
  </si>
  <si>
    <t>2.2.10.10</t>
  </si>
  <si>
    <t>შენობა-ნაგებობების დაცვის ხარჯი</t>
  </si>
  <si>
    <t>2.2.10.11</t>
  </si>
  <si>
    <t>ბინის ქირა</t>
  </si>
  <si>
    <t>2.2.10.12</t>
  </si>
  <si>
    <t>კულტურული, სპორტული, საგანმანათლებლო და საგამოფენო ღონისძიებების ხარჯები</t>
  </si>
  <si>
    <t>2.2.10.13</t>
  </si>
  <si>
    <t>მაუწყებლობის ხარჯები</t>
  </si>
  <si>
    <t>2.2.10.14</t>
  </si>
  <si>
    <t>სხვა დანარჩენ საქონელსა და მომსახურებაზე გაწეული დანარჩენი ხარჯი</t>
  </si>
  <si>
    <t>300 000 IT ლიცენზიები (1 წლიანი)</t>
  </si>
  <si>
    <t>2.3</t>
  </si>
  <si>
    <t>ძირითადი კაპიტალის მოხმარება</t>
  </si>
  <si>
    <t>2.4</t>
  </si>
  <si>
    <t>პროცენტი</t>
  </si>
  <si>
    <t>2.4.1</t>
  </si>
  <si>
    <t>საგარეო ვალდებულებებზე</t>
  </si>
  <si>
    <t>2.4.1.1</t>
  </si>
  <si>
    <t>ორმხრივ კრედიტორებზე</t>
  </si>
  <si>
    <t>2.4.1.2</t>
  </si>
  <si>
    <t>მრავალმხრივ კრედიტორებზე</t>
  </si>
  <si>
    <t>2.4.1.3</t>
  </si>
  <si>
    <t>კომერციულ ორგანიზაციებზე</t>
  </si>
  <si>
    <t>2.4.1.4</t>
  </si>
  <si>
    <t>სხვა საგარეო ვალდებულებებზე</t>
  </si>
  <si>
    <t>2.4.2</t>
  </si>
  <si>
    <t>საშინაო ერთეულებზე გარდა სახელმწიფო ერთეულებისა</t>
  </si>
  <si>
    <t>2.4.3</t>
  </si>
  <si>
    <t>სახელმწიფო ერთეულებიდან აღებულ საშინაო ვალდებულებებზე</t>
  </si>
  <si>
    <t>2.5</t>
  </si>
  <si>
    <t>2.5.1</t>
  </si>
  <si>
    <t>სახელმწიფო საწაარმოებს</t>
  </si>
  <si>
    <t>2.5.1.1</t>
  </si>
  <si>
    <t>სახელმწიფო არაფინანსური საწარმოები</t>
  </si>
  <si>
    <t>2.5.1.2</t>
  </si>
  <si>
    <t>სახელმწიფო ფინანსური საწარმოები</t>
  </si>
  <si>
    <t>2.5.2</t>
  </si>
  <si>
    <t>კერძო საწარმოებს</t>
  </si>
  <si>
    <t>2.5.2.1</t>
  </si>
  <si>
    <t>კერძო არაფინანსური საწარმოები</t>
  </si>
  <si>
    <t>კერძო ფინანსური საწარმოები</t>
  </si>
  <si>
    <t>2.5.3</t>
  </si>
  <si>
    <t>სხვა სექტორებს</t>
  </si>
  <si>
    <t>2.6.1</t>
  </si>
  <si>
    <t>გრანტები უცხო სახელმწიფოთა მთავრობებს</t>
  </si>
  <si>
    <t>2.6.1.1</t>
  </si>
  <si>
    <t>მიმდინარე</t>
  </si>
  <si>
    <t>2.6.1.2</t>
  </si>
  <si>
    <t>კაპიტალური</t>
  </si>
  <si>
    <t>2.6.2</t>
  </si>
  <si>
    <t>გრანტები საერთაშორისო ორგანიზაციებს</t>
  </si>
  <si>
    <t>2.6.2.1</t>
  </si>
  <si>
    <t>2.6.2.2</t>
  </si>
  <si>
    <t>2.6.3</t>
  </si>
  <si>
    <t>გრანტები სხვა დონის სახელმწიფო ერთეულებს</t>
  </si>
  <si>
    <t>2.6.3.1</t>
  </si>
  <si>
    <t>2.6.3.1.1</t>
  </si>
  <si>
    <t>გრანტები ცენტრალურ ბიუჯეტს</t>
  </si>
  <si>
    <t>2.6.3.1.1.1</t>
  </si>
  <si>
    <t>გრანტები სახელმწიფო ბიუჯეტს</t>
  </si>
  <si>
    <t>2.6.3.1.1.2</t>
  </si>
  <si>
    <t>გრანტები ცენტრალური ბიუჯეტის სსიპ(ებ)-ს/ა(ა)იპ(ებ)-ს</t>
  </si>
  <si>
    <t>2.6.3.1.2</t>
  </si>
  <si>
    <t>გრანტები ავტონომიური რესპუბლიკის ერთიან ბიუჯეტს</t>
  </si>
  <si>
    <t>2.6.3.1.2.1</t>
  </si>
  <si>
    <t>გრანტები ავტონომიური რესპუბლიკის რესპუბლიკურ ბიუჯეტს</t>
  </si>
  <si>
    <t>2.6.3.1.2.1.1</t>
  </si>
  <si>
    <t>სპეციალური ტრანსფერი</t>
  </si>
  <si>
    <t>2.6.3.1.2.1.2</t>
  </si>
  <si>
    <t>სხვა</t>
  </si>
  <si>
    <t>2.6.3.1.2.2</t>
  </si>
  <si>
    <t>გრანტები ავტონომიური რესპუბლიკის სსიპ(ებ)-ს/ა(ა)იპ(ბ)-ს</t>
  </si>
  <si>
    <t>2.6.3.1.3</t>
  </si>
  <si>
    <t>გრანტები ერთიან მუნიციპალურ ბიუჯეტს</t>
  </si>
  <si>
    <t>2.6.3.1.3.1</t>
  </si>
  <si>
    <t>გრანტები თვითმმართველი ერთეულის ბიუჯეტს</t>
  </si>
  <si>
    <t>2.6.3.1.3.1.1</t>
  </si>
  <si>
    <t>გათანაბრებითი ტრანსფერი</t>
  </si>
  <si>
    <t>2.6.3.1.3.1.2</t>
  </si>
  <si>
    <t>მიზნობრივი ტრანსფერი</t>
  </si>
  <si>
    <t>2.6.3.1.3.1.3</t>
  </si>
  <si>
    <t>2.6.3.1.3.1.4</t>
  </si>
  <si>
    <t>2.6.3.1.3.2</t>
  </si>
  <si>
    <t>გრანტები თვითმმართველი ერთეულის სსიპ(ებ)-ს/ა(ა)იპ(ბ)-ს</t>
  </si>
  <si>
    <t>2.6.3.2</t>
  </si>
  <si>
    <t>2.6.3.2.1</t>
  </si>
  <si>
    <t>2.6.3.2.1.1</t>
  </si>
  <si>
    <t>2.6.3.2.1.2</t>
  </si>
  <si>
    <t>2.6.3.2.2</t>
  </si>
  <si>
    <t>2.6.3.2.2.1</t>
  </si>
  <si>
    <t>2.6.3.2.2.1.1</t>
  </si>
  <si>
    <t>2.6.3.2.2.1.2</t>
  </si>
  <si>
    <t>კაპიტალური ტრანსფერი</t>
  </si>
  <si>
    <t>2.6.3.2.2.1.3</t>
  </si>
  <si>
    <t>2.6.3.2.2.2</t>
  </si>
  <si>
    <t>2.6.3.2.3</t>
  </si>
  <si>
    <t>2.6.3.2.3.1</t>
  </si>
  <si>
    <t>2.6.3.2.3.1.1</t>
  </si>
  <si>
    <t>2.6.3.2.3.1.2</t>
  </si>
  <si>
    <t>2.6.3.2.3.1.3</t>
  </si>
  <si>
    <t>2.6.3.2.3.2</t>
  </si>
  <si>
    <t>2.7.1</t>
  </si>
  <si>
    <t>სოციალური დაზღვევა</t>
  </si>
  <si>
    <t>2.7.1.1</t>
  </si>
  <si>
    <t>ფულადი ფორმით</t>
  </si>
  <si>
    <t>2.7.1.2</t>
  </si>
  <si>
    <t>სასაქონლო ფორმით</t>
  </si>
  <si>
    <t>2.7.2</t>
  </si>
  <si>
    <t>სოციალური დახმარება</t>
  </si>
  <si>
    <t>2.7.2.1</t>
  </si>
  <si>
    <t>2.7.2.2</t>
  </si>
  <si>
    <t>2.7.3</t>
  </si>
  <si>
    <t>დამქირავებლის მიერ გაწეული სოციალური დახმარება</t>
  </si>
  <si>
    <t>2.7.3.1</t>
  </si>
  <si>
    <t>2.7.3.2</t>
  </si>
  <si>
    <t>2.8.1</t>
  </si>
  <si>
    <t>ქონებასთან დაკავშირებული ხარჯები, გარდა პროცენტისა</t>
  </si>
  <si>
    <t>2.8.1.1</t>
  </si>
  <si>
    <t>დივიდენდები</t>
  </si>
  <si>
    <t>2.8.1.1.1</t>
  </si>
  <si>
    <t>არარეზიდენტებს</t>
  </si>
  <si>
    <t>2.8.1.1.2</t>
  </si>
  <si>
    <t>რეზიდენტებს</t>
  </si>
  <si>
    <t>2.8.1.2</t>
  </si>
  <si>
    <t>კვაზი-კორპორაციების მიერ გადახდილი მოგება</t>
  </si>
  <si>
    <t>2.8.1.3</t>
  </si>
  <si>
    <t>ინვესტირებულ საკუთრებაზე გადახდილი სარგებელი</t>
  </si>
  <si>
    <t>2.8.1.4</t>
  </si>
  <si>
    <t>რენტა</t>
  </si>
  <si>
    <t>2.8.1.5</t>
  </si>
  <si>
    <t>ხარჯები რეინვესტირებულ პირდაპირ უცხოურ ინვესტიციებზე</t>
  </si>
  <si>
    <t>2.8.2</t>
  </si>
  <si>
    <t xml:space="preserve">ტრანსფერები, რომელიც სხვაგან არ არის კლასიფიცირებული </t>
  </si>
  <si>
    <t>2.8.2.1</t>
  </si>
  <si>
    <t>სხვადასმიმდინარე ტრანსფერები, რომელიც სხვაგან არ არის კლასიფიცირებული</t>
  </si>
  <si>
    <t>2.8.2.1.1</t>
  </si>
  <si>
    <t>სასამართლოებისა და სხვა კვაზი-სასამართლო ორგანოების გადაწყვეტილებით დაკისრებული სააღსრულებო ხარჯი</t>
  </si>
  <si>
    <t>2.8.2.1.2</t>
  </si>
  <si>
    <t>შენობა-ნაგებობების დაზღვევის ხარჯი</t>
  </si>
  <si>
    <t>2.8.2.1.3</t>
  </si>
  <si>
    <t>დანადგარების დაზღვევის ხარჯი</t>
  </si>
  <si>
    <t>2.8.2.1.4</t>
  </si>
  <si>
    <t>სატრანსპორტო საშუალებების დაზღვევის ხარჯი</t>
  </si>
  <si>
    <t>2.8.2.1.5</t>
  </si>
  <si>
    <t>პერსონალის დაზღვევის ხარჯი</t>
  </si>
  <si>
    <t>2.8.2.1.6</t>
  </si>
  <si>
    <t>დაზღვევის სხვა ხარჯები</t>
  </si>
  <si>
    <t>2.8.2.1.7</t>
  </si>
  <si>
    <t xml:space="preserve">მოსწავლეთა ვაუჩერების ხარჯი </t>
  </si>
  <si>
    <t>2.8.2.1.8</t>
  </si>
  <si>
    <t>სახელმწიფო სასწავლო გრანტების ხარჯი</t>
  </si>
  <si>
    <t>2.8.2.1.9</t>
  </si>
  <si>
    <t>სახელმწიფო სასწავლო სტიპენდიების ხარჯი</t>
  </si>
  <si>
    <t>2.8.2.1.10</t>
  </si>
  <si>
    <t>პრეზიდენტის სახელობის გრანტების ხარჯი</t>
  </si>
  <si>
    <t>2.8.2.1.11</t>
  </si>
  <si>
    <t>პრეზიდენტის სახელობის სტიპენდიების ხარჯი</t>
  </si>
  <si>
    <t>2.8.2.1.12</t>
  </si>
  <si>
    <t>პრეზიდენტის სახელობის სამეცნიერო გრანტების ხარჯი</t>
  </si>
  <si>
    <t>2.8.2.1.13</t>
  </si>
  <si>
    <t>სხვა სახელობის სტიპენდიებისა და გრანტების ხარჯი</t>
  </si>
  <si>
    <t>2.8.2.1.14</t>
  </si>
  <si>
    <t>სტიქიური უბედურებების შედეგად მიყენებული ზიანის ხარჯი</t>
  </si>
  <si>
    <t>2.8.2.1.15</t>
  </si>
  <si>
    <t>გადასახადები (გარდა საშემომოსავლო და საქონლის ღირებულებაში აღრიცხული დღგ-ისა)</t>
  </si>
  <si>
    <t>2.8.2.1.16</t>
  </si>
  <si>
    <t>მოსაკრებლები</t>
  </si>
  <si>
    <t>2.8.2.1.17</t>
  </si>
  <si>
    <t>საკომისიოები</t>
  </si>
  <si>
    <t>2.8.2.1.18</t>
  </si>
  <si>
    <t xml:space="preserve">სხვა დანარჩენი მიმდინარე ტრანსფერები, რომელიც სხვაგან არ არის კლასიფიცირებული </t>
  </si>
  <si>
    <t>2.8.2.2</t>
  </si>
  <si>
    <t>2.8.3</t>
  </si>
  <si>
    <t>დაზღვევის (სიცოცხლის დაზღვევის გარდა) და სტანდარტული გარანტიის სქემით გადასახდელი  პრემიები, გადახდები და მოთხოვნები</t>
  </si>
  <si>
    <t>2.8.3.1</t>
  </si>
  <si>
    <t xml:space="preserve">სადაზღვევო პრემიები, ჩარიცხვები და მოთხოვნები </t>
  </si>
  <si>
    <t>2.8.3.1.1</t>
  </si>
  <si>
    <t xml:space="preserve">სადაზღვევო პრემიები </t>
  </si>
  <si>
    <t>2.8.3.1.2</t>
  </si>
  <si>
    <t xml:space="preserve">სტანდარტული გარანტიის სქემის გადახდები </t>
  </si>
  <si>
    <t>2.8.3.1.3</t>
  </si>
  <si>
    <t xml:space="preserve">მიმდინარე მოთხოვნები  </t>
  </si>
  <si>
    <t>2.8.3.2</t>
  </si>
  <si>
    <t>კაპიტალური მოთხოვნები</t>
  </si>
  <si>
    <t>არაფინანსური აქტივები</t>
  </si>
  <si>
    <t>ძირითადი აქტივები</t>
  </si>
  <si>
    <t>31.1.1</t>
  </si>
  <si>
    <t xml:space="preserve">შენობა ნაგებობები </t>
  </si>
  <si>
    <t>31.1.1.1</t>
  </si>
  <si>
    <t>საცხოვრებელი შენობები</t>
  </si>
  <si>
    <t>31.1.1.2</t>
  </si>
  <si>
    <t>არასაცხოვრებელი შენობები</t>
  </si>
  <si>
    <t>31.1.1.3</t>
  </si>
  <si>
    <t>სხვა ნაგებობები</t>
  </si>
  <si>
    <t>31.1.1.3.1</t>
  </si>
  <si>
    <t>საგზაო მაგისტრალები</t>
  </si>
  <si>
    <t>31.1.1.3.2</t>
  </si>
  <si>
    <t>ქუჩები</t>
  </si>
  <si>
    <t>31.1.1.3.3</t>
  </si>
  <si>
    <t>გზები</t>
  </si>
  <si>
    <t>31.1.1.3.4</t>
  </si>
  <si>
    <t>ხიდები</t>
  </si>
  <si>
    <t>31.1.1.3.5</t>
  </si>
  <si>
    <t>გვირაბები</t>
  </si>
  <si>
    <t>31.1.1.3.6</t>
  </si>
  <si>
    <t>საკანალიზაციო და წყლის მომარაგების სისტემები</t>
  </si>
  <si>
    <t>31.1.1.3.7</t>
  </si>
  <si>
    <t>ელექტროგადამცემი ხაზები</t>
  </si>
  <si>
    <t>31.1.1.3.8</t>
  </si>
  <si>
    <t>მილსადენები</t>
  </si>
  <si>
    <t>31.1.1.3.9</t>
  </si>
  <si>
    <t>სხვა ნაგებობები რომელიც არ არის კლასიფიცირებული</t>
  </si>
  <si>
    <t>31.1.1.4</t>
  </si>
  <si>
    <t>მიწის გაუმჯობესება</t>
  </si>
  <si>
    <t>31.1.2</t>
  </si>
  <si>
    <t xml:space="preserve">მანქანა დანადგარები და ინვენტარი </t>
  </si>
  <si>
    <t>31.1.2.1</t>
  </si>
  <si>
    <t>სატრანსპორტო საშუალებები</t>
  </si>
  <si>
    <t>31.1.2.1.1</t>
  </si>
  <si>
    <t>სატვირთო ავტომობილი</t>
  </si>
  <si>
    <t>31.1.2.1.2</t>
  </si>
  <si>
    <t>მაღალი გამავლობის მსუბუქი ავტომობილი</t>
  </si>
  <si>
    <t>31.1.2.1.3</t>
  </si>
  <si>
    <t>მსუბუქი ავტომობილი</t>
  </si>
  <si>
    <t>31.1.2.1.4</t>
  </si>
  <si>
    <t>ტრაქტორები, კომბაინები და სხვა სასოფლო-სამეურნეო ტექნიკა</t>
  </si>
  <si>
    <t>31.1.2.1.5</t>
  </si>
  <si>
    <t>ბულდოზერები და სხვა დანარჩენი სპეციალური ტექნიკა</t>
  </si>
  <si>
    <t>31.1.2.1.6</t>
  </si>
  <si>
    <t>სხვა სატრანსპორტო საშუალებები</t>
  </si>
  <si>
    <t>31.1.2.2</t>
  </si>
  <si>
    <t>სხვა მანქანა-დანადგარები და ინვენტარი სატრანსპორტო საშუალებების გარდა</t>
  </si>
  <si>
    <t>31.1.2.2.1</t>
  </si>
  <si>
    <t>საინფორმაციო, კომპიუტერული, სატელეკომუნიკაციო და სხვა დანადგარები, ავეჯი და აღჭურვა </t>
  </si>
  <si>
    <t>31.1.2.2.1.1</t>
  </si>
  <si>
    <t>31.1.2.2.1.2</t>
  </si>
  <si>
    <t>31.1.2.2.1.3</t>
  </si>
  <si>
    <t>კომპიუტერი</t>
  </si>
  <si>
    <t>6 ახალი კომპი (საშ. 6000 ლარიანი) ჭერში დავამატე 40 000</t>
  </si>
  <si>
    <t>31.1.2.2.1.4</t>
  </si>
  <si>
    <t>31.1.2.2.1.5</t>
  </si>
  <si>
    <t>პრინტერი, სკანერი, ასლგადამღები</t>
  </si>
  <si>
    <t>31.1.2.2.1.6</t>
  </si>
  <si>
    <t>უწყვეტი კვების წყარო</t>
  </si>
  <si>
    <t>31.1.2.2.1.7</t>
  </si>
  <si>
    <t>ხმის ჩამწერი აპარატურა</t>
  </si>
  <si>
    <t>31.1.2.2.1.8</t>
  </si>
  <si>
    <t>ფოტოაპარატი</t>
  </si>
  <si>
    <t>31.1.2.2.1.9</t>
  </si>
  <si>
    <t>ვიდეო-აუდიო აპარატურა</t>
  </si>
  <si>
    <t>31.1.2.2.1.10</t>
  </si>
  <si>
    <t>31.1.2.2.1.11</t>
  </si>
  <si>
    <t>მუსიკალური ინსტრუმენტები</t>
  </si>
  <si>
    <t>31.1.2.2.1.12</t>
  </si>
  <si>
    <t>სამედიცინო აპარატურა და ხელსაწყოები</t>
  </si>
  <si>
    <t>31.1.2.2.1.13</t>
  </si>
  <si>
    <t>ოპტიკური ხელსაწყო</t>
  </si>
  <si>
    <t>31.1.2.2.1.14</t>
  </si>
  <si>
    <t>31.1.2.2.1.15</t>
  </si>
  <si>
    <t>31.1.2.2.1.16</t>
  </si>
  <si>
    <t>მაჯის და სხვა ტიპის საათი</t>
  </si>
  <si>
    <t>31.1.2.2.1.17</t>
  </si>
  <si>
    <t>სპორტული საქონელი</t>
  </si>
  <si>
    <t>31.1.2.2.1.18</t>
  </si>
  <si>
    <t>ნახატი, ქანდაკება, ხელოვნების სხვა ნიმუშები, ანტიკვარიატი და ძვირადღირებული კოლექციები</t>
  </si>
  <si>
    <t>31.1.2.2.1.19</t>
  </si>
  <si>
    <t>კოსტიუმები</t>
  </si>
  <si>
    <t>31.1.2.2.2</t>
  </si>
  <si>
    <t>სხვა მანქანა-დანადგარები და ინვენტარი, რომელიც არ არის კლასიფიცირებული</t>
  </si>
  <si>
    <t>გასავლელია IT სთან (დატაცენტრის ჩილერი-324000) სევვერის უპიესი 210 000 (8 წელიწადსი ერთხელ)</t>
  </si>
  <si>
    <t>31.1.3</t>
  </si>
  <si>
    <t>სხვა ძირითადი აქტივები</t>
  </si>
  <si>
    <t>31.1.3.1</t>
  </si>
  <si>
    <t xml:space="preserve">კულტივირებული აქტივები </t>
  </si>
  <si>
    <t>31.1.3.1.1</t>
  </si>
  <si>
    <t xml:space="preserve">ცხოველური რესურსები </t>
  </si>
  <si>
    <t>31.1.3.1.2</t>
  </si>
  <si>
    <t>მცენარეები, ხეები და ნარგავები</t>
  </si>
  <si>
    <t>31.1.3.2</t>
  </si>
  <si>
    <t>ინტელექტუალური საკუთრების პროდუქტები</t>
  </si>
  <si>
    <t>31.1.3.2.1</t>
  </si>
  <si>
    <t>მეცნიერული კვლევები და განვითარება</t>
  </si>
  <si>
    <t>31.1.3.2.2</t>
  </si>
  <si>
    <t>წიაღისეულის მოპოვება და შეფასებები</t>
  </si>
  <si>
    <t>31.1.3.2.3</t>
  </si>
  <si>
    <t>კომპიუტერული პროგრამები და მონაცემთა ბაზები</t>
  </si>
  <si>
    <t>31.1.3.2.3.1</t>
  </si>
  <si>
    <t>კომპიუტერული პროგრამები</t>
  </si>
  <si>
    <t xml:space="preserve">ცხელი ხაზის პროგრამის შესაძენად ჭერში დავამატე 200 000 +96 000ვებპორტალი(32 პოზიც)+5 000 ინფორმაციის დაცვა </t>
  </si>
  <si>
    <t>31.1.3.2.3.2</t>
  </si>
  <si>
    <t>მონაცემთა ბაზები</t>
  </si>
  <si>
    <t>31.1.3.2.4</t>
  </si>
  <si>
    <t>გასართობი, ლიტერატურული და მხატვრული ორიგინალი ნიმუშები</t>
  </si>
  <si>
    <t>31.1.3.2.5</t>
  </si>
  <si>
    <t>სხვა ინტელექტუალური და საკუთრების პროდუქტები</t>
  </si>
  <si>
    <t>31.1.3.3</t>
  </si>
  <si>
    <t>არაწარმოებული აქტივების საკუთრების უფლების გადაცემის ხარჯები (მიწის გარდა)</t>
  </si>
  <si>
    <t>31.1.4</t>
  </si>
  <si>
    <t>სამხედრო იარაღის სისტემები</t>
  </si>
  <si>
    <t>31.2</t>
  </si>
  <si>
    <t xml:space="preserve">მატერიალური მარაგები </t>
  </si>
  <si>
    <t>31.2.1</t>
  </si>
  <si>
    <t>ნედლეული და მასალები</t>
  </si>
  <si>
    <t>31.2.2</t>
  </si>
  <si>
    <t>დაუმთავრებელი წარმოება</t>
  </si>
  <si>
    <t>31.2.3</t>
  </si>
  <si>
    <t>მზა პროდუქცია</t>
  </si>
  <si>
    <t>31.2.4</t>
  </si>
  <si>
    <t>შემდგომი რეალიზაციისათვის შეძენილი საქონელი</t>
  </si>
  <si>
    <t>31.2.5</t>
  </si>
  <si>
    <t>სამხედრო მარაგები</t>
  </si>
  <si>
    <t>ფასეულობები</t>
  </si>
  <si>
    <t xml:space="preserve">არაწარმოებული აქტივები </t>
  </si>
  <si>
    <t>31.4.1</t>
  </si>
  <si>
    <t>მიწა</t>
  </si>
  <si>
    <t>31.4.2</t>
  </si>
  <si>
    <t>წიაღისეული</t>
  </si>
  <si>
    <t>31.4.3</t>
  </si>
  <si>
    <t>სხვა ბუნებრივი აქტივები</t>
  </si>
  <si>
    <t>31.4.3.1</t>
  </si>
  <si>
    <t>არაკულტივირებული ბიოლოგიური რესურსები</t>
  </si>
  <si>
    <t>31.4.3.2</t>
  </si>
  <si>
    <t>წყლის რესურსები</t>
  </si>
  <si>
    <t>31.4.3.3</t>
  </si>
  <si>
    <t>31.4.3.3.1</t>
  </si>
  <si>
    <t>რადიოსიხშირული სპექტრით სარგებლობის ლიცენზია</t>
  </si>
  <si>
    <t>31.4.3.3.2</t>
  </si>
  <si>
    <t>ბუნებრივი აქტივები, რომლებიც სხვაგან არ არის კლასიფიცირებული</t>
  </si>
  <si>
    <t>31.4.4</t>
  </si>
  <si>
    <t>არაწარმოებული არამატერიალური აქტივები</t>
  </si>
  <si>
    <t>31.4.4.1</t>
  </si>
  <si>
    <t>ხელშეკრულებები, იჯარა და ლიცენზიები</t>
  </si>
  <si>
    <t>31.4.4.1.1</t>
  </si>
  <si>
    <t>ლიზინგის ხელშეკრულებები, რომელიც იყიდება ბაზარზე</t>
  </si>
  <si>
    <t>31.4.4.1.2</t>
  </si>
  <si>
    <t>ბუნებრივი რესურსების გამოყენების ნებართვები</t>
  </si>
  <si>
    <t>31.4.4.1.3</t>
  </si>
  <si>
    <t>სპეციფიკური საქმიანობის განხორციელიების ნებართვები</t>
  </si>
  <si>
    <t>31.4.4.1.4</t>
  </si>
  <si>
    <t xml:space="preserve">საქონლისა და მომსახურების მომავალში ექსკლუზიურად წარმოების უფლება </t>
  </si>
  <si>
    <t>31.4.4.2</t>
  </si>
  <si>
    <t>გუდვილი და მარკეტინგული აქტივები</t>
  </si>
  <si>
    <t>ფინანსური აქტივები</t>
  </si>
  <si>
    <t>საშინაო დებიტორები</t>
  </si>
  <si>
    <t>32.1.1</t>
  </si>
  <si>
    <t>ნასესხობის სპეციალური უფლება (SDR)</t>
  </si>
  <si>
    <t>32.1.2</t>
  </si>
  <si>
    <t xml:space="preserve">ვალუტა და დეპოზიტები </t>
  </si>
  <si>
    <t>32.1.3</t>
  </si>
  <si>
    <t xml:space="preserve">ფასიანი ქაღალდები, გარდა აქციებისა </t>
  </si>
  <si>
    <t>32.1.4</t>
  </si>
  <si>
    <t xml:space="preserve">სესხები </t>
  </si>
  <si>
    <t>32.1.5</t>
  </si>
  <si>
    <t xml:space="preserve">აქციები და სხვა კაპიტალი </t>
  </si>
  <si>
    <t>32.1.5.1</t>
  </si>
  <si>
    <t>აქციები და წილები</t>
  </si>
  <si>
    <t>32.1.5.2</t>
  </si>
  <si>
    <t>სხვა საინვესტიციო ფონდების წილები</t>
  </si>
  <si>
    <t>32.1.6</t>
  </si>
  <si>
    <t>დაზღვევა, პენსიები და სტანდარტული გარანტიის სქემები</t>
  </si>
  <si>
    <t>32.1.6.1</t>
  </si>
  <si>
    <t>სადაზღვევო ტექნიკური რეზერვები სიცოცხლის დაზღვევის გარდა</t>
  </si>
  <si>
    <t>32.1.6.2</t>
  </si>
  <si>
    <t>სიცოცხლის დაზღვევა და ანუიტეტის უფლებები</t>
  </si>
  <si>
    <t>32.1.6.3</t>
  </si>
  <si>
    <t>საპენსიო შენატანები</t>
  </si>
  <si>
    <t>32.1.6.4</t>
  </si>
  <si>
    <t>საპენსიო ფონდების საჩივრები მენეჯერების მიმართ</t>
  </si>
  <si>
    <t>32.1.6.5</t>
  </si>
  <si>
    <t xml:space="preserve">სტანდარტული გარანტიის სქემების მოთხოვნები </t>
  </si>
  <si>
    <t>32.1.7</t>
  </si>
  <si>
    <t>წარმოებული ფინანსური ინსტრუმენტები და თანამშრომელთა ოფციონები აქციებზე</t>
  </si>
  <si>
    <t>32.1.7.1</t>
  </si>
  <si>
    <t>წარმოებული ფინანსური ინსტრუმენტები</t>
  </si>
  <si>
    <t>32.1.7.2</t>
  </si>
  <si>
    <t>თანამშრომელთა ოფციონები აქციებზე</t>
  </si>
  <si>
    <t>32.1.8</t>
  </si>
  <si>
    <t>სხვა დებიტორული დავალიანებები</t>
  </si>
  <si>
    <t>32.1.8.1</t>
  </si>
  <si>
    <t>სავაჭრო კრედიტები და ავანსები</t>
  </si>
  <si>
    <t>32.1.8.2</t>
  </si>
  <si>
    <t>სხვა დანარჩენი დებიტორული დავალიანებები</t>
  </si>
  <si>
    <t>საგარეო დებიტორები</t>
  </si>
  <si>
    <t>32.2.1</t>
  </si>
  <si>
    <t>მონეტარული ოქრო და ნასესხობის სპეციალური უფლება (SDR)</t>
  </si>
  <si>
    <t>32.2.1.1</t>
  </si>
  <si>
    <t>მონეტარული ოქრო</t>
  </si>
  <si>
    <t>32.2.1.2</t>
  </si>
  <si>
    <t>ნასესხობის სპეციალური უფლება</t>
  </si>
  <si>
    <t>32.2.2</t>
  </si>
  <si>
    <t>32.2.3</t>
  </si>
  <si>
    <t>32.2.4</t>
  </si>
  <si>
    <t>სესხები</t>
  </si>
  <si>
    <t>32.2.5</t>
  </si>
  <si>
    <t>აქციები და სხვა კაპიტალი</t>
  </si>
  <si>
    <t>32.2.5.1</t>
  </si>
  <si>
    <t>32.2.5.2</t>
  </si>
  <si>
    <t>32.2.6</t>
  </si>
  <si>
    <t xml:space="preserve">დაზღვევა, პენსიები და სტანდარტული გარანტიის სქემები 
</t>
  </si>
  <si>
    <t>32.2.6.1</t>
  </si>
  <si>
    <t>32.2.6.2</t>
  </si>
  <si>
    <t>32.2.6.3</t>
  </si>
  <si>
    <t>32.2.6.4</t>
  </si>
  <si>
    <t>32.2.6.5</t>
  </si>
  <si>
    <t xml:space="preserve">სტანდარტული გარანტიის სქემების მოთხოვნების უზრუნველყოფა </t>
  </si>
  <si>
    <t>32.2.7</t>
  </si>
  <si>
    <t>32.2.7.1</t>
  </si>
  <si>
    <t>32.2.7.2</t>
  </si>
  <si>
    <t>32.2.8</t>
  </si>
  <si>
    <t>ვალდებულებები</t>
  </si>
  <si>
    <t>საშინაო კრედიტორები</t>
  </si>
  <si>
    <t>33.1.2</t>
  </si>
  <si>
    <t>33.1.3</t>
  </si>
  <si>
    <t>ფასიანი ქაღალდები, გარდა აქციებისა</t>
  </si>
  <si>
    <t>33.1.4</t>
  </si>
  <si>
    <t>33.1.5</t>
  </si>
  <si>
    <t>33.1.5.1</t>
  </si>
  <si>
    <t>33.1.5.2</t>
  </si>
  <si>
    <t>საინვესტიციო ფონდებში წილები</t>
  </si>
  <si>
    <t>33.1.6</t>
  </si>
  <si>
    <t>33.1.6.1</t>
  </si>
  <si>
    <t>33.1.6.2</t>
  </si>
  <si>
    <t>33.1.6.3</t>
  </si>
  <si>
    <t>საპენსიო შენატანები(უფლებები)</t>
  </si>
  <si>
    <t>33.1.6.4</t>
  </si>
  <si>
    <t>33.1.6.5</t>
  </si>
  <si>
    <t>33.1.7</t>
  </si>
  <si>
    <t>წარმოებული ფინასური ინსტრუმენტები და თანამშრომელთა ოფციონები აქციებზე</t>
  </si>
  <si>
    <t>33.1.7.1</t>
  </si>
  <si>
    <t>33.1.7.2</t>
  </si>
  <si>
    <t>33.1.8</t>
  </si>
  <si>
    <t>სხვა კრედიტორული დავალიანებები</t>
  </si>
  <si>
    <t>33.1.8.1</t>
  </si>
  <si>
    <t>33.1.8.2</t>
  </si>
  <si>
    <t>სხვა დანარჩენი კრედიტორული დავალიანებები</t>
  </si>
  <si>
    <t>საგარეო კრედიტორები</t>
  </si>
  <si>
    <t>33.2.1</t>
  </si>
  <si>
    <t>33.2.2</t>
  </si>
  <si>
    <t>ვალუტა და დეპოზიტები</t>
  </si>
  <si>
    <t>33.2.3</t>
  </si>
  <si>
    <t>33.2.4</t>
  </si>
  <si>
    <t>33.2.5</t>
  </si>
  <si>
    <t>33.2.5.1</t>
  </si>
  <si>
    <t>33.2.5.2</t>
  </si>
  <si>
    <t>წილები საინვესტიციო ფონდებში</t>
  </si>
  <si>
    <t>33.2.6</t>
  </si>
  <si>
    <t>33.2.6.1</t>
  </si>
  <si>
    <t>33.2.6.2</t>
  </si>
  <si>
    <t>33.2.6.3</t>
  </si>
  <si>
    <t>33.2.6.4</t>
  </si>
  <si>
    <t>საპენსიო ფონდების საჩივრები მენეჯერის მიმართ</t>
  </si>
  <si>
    <t>33.2.6.5</t>
  </si>
  <si>
    <t>33.2.7</t>
  </si>
  <si>
    <t>33.2.7.1</t>
  </si>
  <si>
    <t>33.2.7.2</t>
  </si>
  <si>
    <t>33.2.8</t>
  </si>
  <si>
    <t>33.2.8.1</t>
  </si>
  <si>
    <t>33.2.8.2</t>
  </si>
  <si>
    <t>დანართი N5ა</t>
  </si>
  <si>
    <t>2021-2024 წლების საშუალოვადიანი ბიუჯეტი</t>
  </si>
  <si>
    <t>2021 წლის პროექტი  ჭერის ფარგლებში (ათასი ლარი)</t>
  </si>
  <si>
    <t>პროგნოზი (ათასი ლარი)</t>
  </si>
  <si>
    <t>2021 წლის პროექტი ჭერს ზევით ფარგლებში(ათასი ლარი)</t>
  </si>
  <si>
    <t>ჭერს ზევით მოთხოვნილი თანხის განმარტება (დეტალური)</t>
  </si>
  <si>
    <t>2022 წელი</t>
  </si>
  <si>
    <t xml:space="preserve">2023 წელი </t>
  </si>
  <si>
    <t>2024 წელი</t>
  </si>
  <si>
    <t>კიბოს სკრინინგის კომპონენტი</t>
  </si>
  <si>
    <t>ჭერს ზემოთ მოთხოვნილი თანხა განპირობებულია ბავშვთა სისხლში ტყვიის შემცველობის ბიომონიტორინგის მოცვის გაზრდამ</t>
  </si>
  <si>
    <t>1-დან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t>
  </si>
  <si>
    <t>ეპილეფსიის დიაგნოსტიკა და ზედამხედველობა</t>
  </si>
  <si>
    <t>დღენაკლულთა რეტინოპათიის სკრინინგი</t>
  </si>
  <si>
    <t>საინფორმაციო რეგისტრებისა და ელექტრონული მოდულების განვითარება</t>
  </si>
  <si>
    <t xml:space="preserve">პრევენციული ღონისძიებების პოპულარიზაცია და საინფორმაციო მხარდაჭერა </t>
  </si>
  <si>
    <t>ბავშვთა სისხლში ტყვიის შემცველობის ბიომონიტორინგი</t>
  </si>
  <si>
    <t xml:space="preserve">იმუნიზაცია </t>
  </si>
  <si>
    <t>ვაქცინებისა და ასაცრელი მასალების შესყიდვა</t>
  </si>
  <si>
    <t xml:space="preserve">ჭერს ზემოთ მოთხოვნილი თანხა განპირობებულია ეროვნული ვალუტის აშშ დოლართან გაცვლითი კურსის შემცირებით, კერძოდ 2019 წლის ბიუჯეტით გაცვლითი კურსის საპროგნოზო მოცულობა შეადგენდა 2,66-ს, 2020 წლის ბიუჯეტით ის შეადგენს 2,97-ს, ხოლო 2020 წლის მიმდინარე კურსი უკვე შეადგენს 3,2-ს. შესაბამისად, რადგანაც პროგრამის ფარგლებში საქონლის შესყიდვა და მოწოდება ხდება აშშ დოლარის ექვივალენტში, საჭიროა 2021-2024 წლებში განსაზღვრული ბიუჯეტის გადაანგარიშება არსებული გაცვლითი კურსის მიხედვით. კურსთა შორის სხვაობა შეადგენს დაახლოებით 10-20%-ს.  ასევე, რესპირატორული ინფექციების ტვირთის გათვალისწინებით, იზრდება გრიპზე აცრას დაქვემდებარებულ პირთა რაოდენობა და ვაქცინის შესასყიდი მოცულობები.იმუნიზაციის 2021 და შემდგომი წლების ბიუჯეტები დაანგარიშებულია, შესასყიდი ვაქცინების წლიური რაოდენობებისა და მათი უცხოურ ვალუტაში არსებული ღირებულებების გათვალისწინებით, გადაანგარიშებით 3,0 გაცვლით კურსზე. შეადგენს დაახლოებით 10-20%-ს.
ასევე, აცრების ეროვნულ კალენდარში შეტანილი ცვლილებების შედეგად ქვეყანამ დანერგა 1 ახალი ვაქცინა (გოგონების პაპილომა ვირუსის საწინააღმდეგოდ ასაცრელად), 18 თვის და 5 წლის ასაკში რევაქცინაციისათვის გამოყენებული 3 ვაქცინა 2020 წლის 1 ივნისიდან იცვლება უფრო მაღალი ხარისხის მრავალკომპონენტიანი ვაქცინით, რომელიც ასევე მცირედით ზრდის პროგრამის ბიუჯეტს, ასევე გაიზარდა ზოგიერთი ანტიგენზე სავალდებულო აცრას დაქვემდებარებული ჯგუფების რაოდენობა.
</t>
  </si>
  <si>
    <t>სპეციფიკური შრატებისა და ვაქცინების შესყიდვა</t>
  </si>
  <si>
    <t>პოსტექსპოზიციური ანტირაბიული პროფილაქტიკისათვის ანტირაბიული სამკურნალო საშუალებებით უზრუნველყოფა</t>
  </si>
  <si>
    <t>გრიპის საწინააღმდეგო ვაქცინის შესყიდვა</t>
  </si>
  <si>
    <t>,,ცივი ჯაჭვის“ მოწყობილობების/ინვენტარის შესყიდვა და მონტაჟი</t>
  </si>
  <si>
    <t>აცრა-ვიზიტისა და ექიმის კონსულტაციის მომსახურება</t>
  </si>
  <si>
    <t>საინფორმაციო-საგანმანათლებლო ღონისძიებები (მ.შ. იმუნიზაციისა და მარაგების მართვის ერთიანი ელექტრონული სისტემების მართვა და ადმინისტრირება)</t>
  </si>
  <si>
    <t>ბაზის დეველოპერი და ადმინისტრატორის შრომის ანაზღაურება</t>
  </si>
  <si>
    <t>რეგიონულ და მუნიციპალურ დონეზე არსებული სჯდ ცენტრებისთვის ეპიდზედამხედველობის, იმუნიზაციისა და სამედიცინო სტატისტიკის ღონისძიებათა ფარგლებში მომსახურების დაფინანსებისთვის</t>
  </si>
  <si>
    <t>ჭერს ზემოთ მოთხოვნილი თანხა განპირობებულია საზოგადოებრივი ჯანდაცვის ცენტრების გაძლიერებით დამატებითი პერსონალის დაფინანსებით, ასევე საყრდენი ბაზების გაზრდით</t>
  </si>
  <si>
    <t xml:space="preserve">მალარიისა და სხვა ტრანსმისიური (დენგე, ზიკა, ჩიკუნგუნია, ყირიმ-კონგო, ლეიშმანიოზი და სხვა) დაავადებების პრევენციისა და კონტროლის გაუმჯობესება </t>
  </si>
  <si>
    <t>ნოზოკომიური ინფექციების ეპიდზედამხედველობა</t>
  </si>
  <si>
    <t>ვირუსული დიარეების კვლევა</t>
  </si>
  <si>
    <t>B და C ჰეპატიტებზე ეპიდზედამხედველობა</t>
  </si>
  <si>
    <t xml:space="preserve">გრიპზე,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სეზონურ/პანდემიურ გრიპზე რეაგირება (მ.შ. საყრდენი ბაზების მომსახურება თვეში არაუმეტეს 3800 ლარისა) </t>
  </si>
  <si>
    <t>დონორული სისხლის კვლევა B და C ჰეპატიტებზე, აივ-ინფექცია/შიდსზე და სიფილისზე (მ.შ. NAT დიაგნოსტიკა)</t>
  </si>
  <si>
    <t xml:space="preserve">ხარისხის გარე კონტროლის და მონიტორინგის უზრუნველყოფა </t>
  </si>
  <si>
    <t xml:space="preserve">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(მ.შ. „უანგარო დონორთა მსოფლიო დღესთან" დაკავშირებული ღონისძიებების მხარდაჭერა) </t>
  </si>
  <si>
    <t xml:space="preserve">სისხლის დონორთა ერთიანი ელექტრონული ბაზის ადმინისტრირება </t>
  </si>
  <si>
    <t xml:space="preserve">საზოგადოებრივი ჯანდაცვის, გარემოსა და პროფესიულ დაავადებათა ჯანმრთელობის სფეროში არსებული ვალდებულებების ხელშეწყობა </t>
  </si>
  <si>
    <t xml:space="preserve">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t>
  </si>
  <si>
    <t xml:space="preserve">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t>
  </si>
  <si>
    <t>ამბულატორიული მომსახურება (მათ შორის, პენიტენციურ დაწესებულებებში ტუბსაწინააღმდეგო ამბულატორიული ღონისძიებების დაფინანსება – 12 500 ლარი თვეში)</t>
  </si>
  <si>
    <t>ლაბორატორიული კონტროლი და ნახველისა და სხვა საკვლევი მასალის ლოჯისტიკა, მ.შ.: (სს „ტუბერკულოზისა და ფილტვის დაავადებათა ეროვნული ცენტრის“ და პენიტენციური სისტემის ფარგლებში არსებული ლაბორატორიებისათვის პროგრამის მე-3 მუხლის „გ.დ“ ქვეპუნქტით გათვალისწინებული საქონლის შესყიდვა)</t>
  </si>
  <si>
    <t>სტაციონარული მომსახურება</t>
  </si>
  <si>
    <t>პენიტენციური დაწესებულებებისათვის ტუბერკულოზის მართვისთვის მედიკამენტების, სხვა სახარჯი და დამხმარე მასალების შესყიდვა</t>
  </si>
  <si>
    <t>ტუბერკულოზის პროგრამის რეგიონალური მართვა და მონიტორინგი</t>
  </si>
  <si>
    <t>ტუბერკულოზის სამკურნალო პირველი და მეორე რიგის (სრული ღირებულების არა უმეტეს 85%) მედიკამენტების შესყიდვა</t>
  </si>
  <si>
    <t xml:space="preserve">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 რეზისტენტული ფორმის ტუბერკულოზით დაავადებულთა (სრულად) და სენსიტიური ფორმის ტუბერკულოზით დაავადებულთა (არაუმეტეს თანხის 25 %) ფულადი წახალისების დაფინანსება </t>
  </si>
  <si>
    <t>აივ ინფექცია/შიდსის მართვა</t>
  </si>
  <si>
    <t>აივ-ინფექცია/შიდსზე ნებაყოფლობითი კონსულტირება და ტესტირება</t>
  </si>
  <si>
    <t>აივ-ინფექცია/შიდსით დაავადებულთა ამბულატორიული მომსახურებით უზრუნველყოფა</t>
  </si>
  <si>
    <t>აივ-ინფექცია/შიდსით დაავადებულთა სტაციონარული მომსახურებით უზრუნველყოფა</t>
  </si>
  <si>
    <t xml:space="preserve">აივ-ინფექციის/შიდსის სამკურნალო პირველი რიგის (სრულად) და მეორე რიგის (სრული ღირებულების არა უმეტეს 85%-ისა) მედიკამენტების შესყიდვა </t>
  </si>
  <si>
    <t xml:space="preserve">სქესობრივი გზით გადამდები ინფექციების დიაგნოსტიკა და მკურნალობა აივ ინფექცია/შიდსის მაღალი რისკის პირებში </t>
  </si>
  <si>
    <t>ანტენატალური მეთვალყურეობა, მათ შორის: (სამედიცინო მომსახურება სიფილისზე ეჭვის შემთხვევაში)</t>
  </si>
  <si>
    <t>გენეტიკური პათოლოგიების ადრეული გამოვლენა</t>
  </si>
  <si>
    <t xml:space="preserve">ორსულებში B და C ჰეპატიტების, აივ-ინფექციის/ შიდსისა და სიფილისის განსაზღვრისათვის საჭირო ტესტებითა და სახარჯი მასალებით („B“ ჰეპატიტის საწინააღმდეგო იმუნოგლობულინით) უზრუნველყოფა </t>
  </si>
  <si>
    <t>ახალშობილთა და ბავშვთა სკრინინგი ჰიპოთირეოზზე, ფენილკეტონურიაზე, ჰიპერფენილალანინემიასა და მუკოვისციდოზზე</t>
  </si>
  <si>
    <t>ახალშობილთა სმენის სკრინინგული გამოკვლევა</t>
  </si>
  <si>
    <t>მედიკამენტებითა უზრუნველყოფა, მათ შორის:სამკურნალო საშუალებების ტრანსპორტირება, შენახვა და გაცემა (საქართველოს საბაჟო ტერიტორიაზე საქონლის გაფორმების ხარჯები, მიღება, შენახვა, ტრანსპორტირება და ბენეფიციარებზე გაცემა სამედიცინო დაწესებულებების/აფთიაქების მეშვეობით)</t>
  </si>
  <si>
    <t xml:space="preserve">სტაციონარული დეტოქსიკაცია და პირველადი რეაბილიტაცია ოპიოიდების, სტიმულატორების და სხვა ფსიქოაქტიური ნივთიერებების, მოხმარებით გამოწვეული ფსიქიკური და ქცევითი აშლილობების დროს </t>
  </si>
  <si>
    <t>ჩანაცვლებითი თერაპიის განხორციელება და ჩამანაცვლებელი ფარმაცევტული პროდუქტის მიწოდების (ტრანსპორტირება, ბადრაგირება) უზრუნველყოფა ქ. თბილისსა და რეგიონებში (მ.შ ფსიქო-სოციალური რეაბილიტაციის უზრუნველყოფა)</t>
  </si>
  <si>
    <t>№2 და №8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t>
  </si>
  <si>
    <t>ჩამანაცვლებელი ფარმაცევტული პროდუქტის შესყიდვა</t>
  </si>
  <si>
    <t>ჩამანაცვლებელი ფარმაცევტული პროდუქტის ტრანსპორტირება, შენახვა და გაცემა</t>
  </si>
  <si>
    <t>ეფექტურობის შეფასების კომპონენტი</t>
  </si>
  <si>
    <t>ალკოჰოლის მიღებით გამოწვეული ფსიქიკური და ქცევითი აშლილობების სტაციონარული მომსახურება</t>
  </si>
  <si>
    <t>თამბაქოს მოხმარების კონტროლის გაძლიერება</t>
  </si>
  <si>
    <t xml:space="preserve">ალკოჰოლის ჭარბი მოხმარების შესახებ ცნობიერების ამაღლება </t>
  </si>
  <si>
    <t xml:space="preserve">ჯანსაღი კვების შესახებ განათლება </t>
  </si>
  <si>
    <t>ფიზიკური აქტივობის ხელშეწყობა</t>
  </si>
  <si>
    <t>C ჰეპატიტის პრევენცია და მოსახლეობის განათლების ხელშეწყობა</t>
  </si>
  <si>
    <t xml:space="preserve">ფსიქიკური ჯანმრთელობის ხელშეწყობა  </t>
  </si>
  <si>
    <t xml:space="preserve">ნივთიერებადამოკიდებულების და აზარტულ თამაშებზე დამოკიდებულების პრევენცია </t>
  </si>
  <si>
    <t xml:space="preserve">გარემო და ჯანმრთელობა </t>
  </si>
  <si>
    <t xml:space="preserve">ჯანმრთელობის ხელშეწყობის პოპულარიზაცია და გაძლიერება (მათ შორის, მასმედიასთან ურთიერთობა, სატელეკომუნიკაციო და/ან საეთერო დროის (მ.შ. სამედიცინო პროფილის) შესყიდვა ჯანმრთელობასთან დაკავშირებულ სხვადასხვა თემაზე) </t>
  </si>
  <si>
    <t xml:space="preserve">სკრინინგული კვლევის კომპონენტი </t>
  </si>
  <si>
    <t>დიაგნოსტიკის კომპონენტი</t>
  </si>
  <si>
    <t xml:space="preserve">მკურნალობის კომპონენტი </t>
  </si>
  <si>
    <t xml:space="preserve">მედიკამენტების ლოჯისტიკის კომპონენტი </t>
  </si>
  <si>
    <t>მოსახლეობის სამედიცინო მომსახურების მიწოდება პრიორიტეტულ სფეროებში</t>
  </si>
  <si>
    <t xml:space="preserve">ფსიქიკური ჯანმრთელობა </t>
  </si>
  <si>
    <t>სათემო ამბულატორიული მომსახურება</t>
  </si>
  <si>
    <t>ფსიქოსოციალური რეაბილიტაცია</t>
  </si>
  <si>
    <t>ბავშვთა ფსიქიკური ჯანმრთელობა</t>
  </si>
  <si>
    <t>ფსიქიატრიული კრიზისული ინტერვენციის სამსახური მოზრდილთათვის</t>
  </si>
  <si>
    <t>თემზე დაფუძნებული მობილური გუნდის მომსახურება</t>
  </si>
  <si>
    <t>ფსიქიკური აშლილობის მქონე მოზრდილთა ფსიქიატრიული სტაციონარული მომსახურება</t>
  </si>
  <si>
    <t>ფსიქიკური აშლილობის მქონე ბავშვთა ფსიქიატრიული სტაციონარული მომსახურება</t>
  </si>
  <si>
    <t>ფსიქიკური დარღვევების მქონე შშმ პირთა თავშესაფრით უზრუნველყოფის კომპონენტი</t>
  </si>
  <si>
    <t>შაქრიანი დიაბეტით დაავადებულ ბავშვთა მომსახურება</t>
  </si>
  <si>
    <t>სპეციალიზებული ამბულატორიული დახმარება</t>
  </si>
  <si>
    <t>შაქრიანი დიაბეტით დაავადებულ პაციენტთა მედიკამენტებით უზრუნველყოფა</t>
  </si>
  <si>
    <t>უშაქრო დიაბეტით დაავადებულთა მედიკამენტებით უზრუნველყოფა</t>
  </si>
  <si>
    <t>სპეციალურ სამკურნალო საშუალებათა ტრანსპორტირების, შენახვისა და გაცემის ხარჯები</t>
  </si>
  <si>
    <t>შაქრიანი დიაბეტით დაავადებულ ბავშვთა სისხლში გლუკოზის დონის მონიტორინგის აპარატით უზრუნველყოფა</t>
  </si>
  <si>
    <t>დაგეგმილია სისხლში გლუკოზის დონის მონიტორინგის აპარატის (ინსულინის ტუმბო) შესყიდვა შაქრიანი დიაბეტით დაავადებული 18 წლამდე ასაკის პირებისათვის. ტუმბოს საშუალებით ინსულინის მიწოდება ხდება მიკრო-წვეთებით, რაც მაქსიმალურად უახლოვდება პანკრეასიდან ინსულინის გამოყოფის ფიზიოლოგიურ პროცესს. ეს კი საშუალებას იძლევა ვაკონტროლოთ გლიკემია და თავიდან ავიცილოთ გლუკოზის ციფრების მკვეთრი ცვალებადობა დღე-ღამის განმავლობაში სხვადასხვა აქტივობების - კვების, ძილის, ფიზიკური დატვირთვის და სხვ. ფიზიოლოგიური მდგომარეობების დროს. ამ ეტაპზე აღნიშნული პროდუქტი ქვეყანაში არ არის რეგისტრირებული, შესაბამისად დიაბეტის დიაგნოზის მქონე პირებს არ აქვთ მასზე ხელმისაწვდომობა, რის შესახებაც რამდენჯერმე მოგვმართეს ბოლო 1 წლის განმავლობაში, თუმცა მათი დახმარება სამინისტრომ სამწუხაროდ, ვერ შესძლო. პროექტით გათვალისწინებულია 18 წლამდე ასაკის 1300 დიაბეტით დაავადებული პირის უზრუნველყოფა, ერთი ტუმბოს წინასწარი (სავარაუდო) ღირებულება შეადგენს დაახლოებით 150 ევროს, ბიუჯეტით ასევე გათვალისწინებულია აპარატისთვის საჭირო სენსორებით უზრუნველყოფა, რომლის სავარაუდო ღირებულება 1 თვის განმავლობაში შეადგენს 100 ევროს.</t>
  </si>
  <si>
    <t>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t>
  </si>
  <si>
    <t>ჰემოდიალიზით უზრუნველყოფა</t>
  </si>
  <si>
    <t>პერიტონეული დიალიზით უზრუნველყოფა</t>
  </si>
  <si>
    <t>ჰემო და პერიტონეული დიალიზისათვის საჭირო სადიალიზე საშუალებების, მასალისა და მედიკამენტების შესყიდვა და მიწოდება</t>
  </si>
  <si>
    <t>თირკმლის ტრანსპლანტაცია</t>
  </si>
  <si>
    <t>ორგანოგადანერგილთა იმუნოსუპრესული მედიკამენტებით უზრუნველყოფა</t>
  </si>
  <si>
    <t>სამკურნალო საშუალებათა ტრანსპორტირება, შენახვა და გაცემა</t>
  </si>
  <si>
    <t>ინკურაბელურ პაციენტთა ამბულატორიული პალიატიური მზრუნველობა</t>
  </si>
  <si>
    <t>ინკურაბელურ პაციენტთა სტაციონარული პალიატიური მზრუნველობა</t>
  </si>
  <si>
    <t>იშვიათი დაავადებების მქონე  18 წლამდე ასაკის ბავშვთა ამბულატორიული მომსახურება</t>
  </si>
  <si>
    <t>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t>
  </si>
  <si>
    <t>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t>
  </si>
  <si>
    <t xml:space="preserve">იშვიათი დაავადებების მქონე პაციენტების სპეციფიკური მედიკამენტებით უზრუნველყოფა, მ.შ: სპეციალურ სამკურნალო საშუალებათა ტრანსპორტირების, შენახვისა და გაცემის ხარჯები </t>
  </si>
  <si>
    <t>2021 წლისთვის დაგეგმილია ვილსონის დაავადების სამკურნალო მედიკამენტი პენიცილამინის შესყიდვა (დაახლოებით 25 000 ლარი), ასევე, პირველადი ჰიპოთირეოზით დაავადებული პაციენტისთვის საინექციო L თიროქსინის (დაახლოებით 20 000 ლარი), მუკოვისციდოზით დაავადებულთათვის დორნაზა ალფას (375 000), პრადერ ვილის, , სილვერ-რასელის სინდრომის მქონე ბავშვებისთვის ზრდის ჰორმონის შესყიდვა (დაახლოებით 100 000 ლარი). ასევე, ამ მედიკამენტების ტრანსპოტირების, შენახვის და გაცემის ხარჯები 72000</t>
  </si>
  <si>
    <t xml:space="preserve">პირველადი და გადაუდებელი სამედიცინო დახმარების უზრუნველყოფის ქვეპროგრამა </t>
  </si>
  <si>
    <t xml:space="preserve">ჭერს ზევით მოთხოვნილი თანხა გამოწვეულია 2020 წლის 1 ივლისიდან სასწრაფო დახმარების ბრიგადის წევრებისთვის 100 ლარიანი ხელფასის მატებით. დამატებით, გათვალისწინებულია 2021 წლის ბიუჯეტში სახელფასო ფონდის 20%-იანი ზრდა. სოციალური უზრუნველყოფის მუხლში გადახრა გამოწვეულია  სოფლის ექიმების ხელფასების ზრდით და კერძო კატასტროფების შესრულებების მოსალოდნელი ზრდით. ასევე მოცულობითია Covid-19 თან დაკავშირებული სამედიცინო სახარჯი მასალის ხარჯი, რომლის ეფექტიც, დაახლოებით 14 მილიონი ლარია.
არაფინანსურ მუხლში, დაახლოებით 13 მილიონიანი გადახრა,  გამოწვეულია რიგი აუცილებლობებით:  ყოველწლიურად, რეგიონული და თბილისის სასწრაფოს ავტოპარკის განახლება ხდება  60 ახალი ავტომობილითა და  რეფერალური ბრიგადების 8  რეანიმობილით, რაც ჯამში დაახლოებით 11 მილიონი ლარია. ასევე, აუცილებლობას წარმოადგენს 250 ცალი ვიდეო რეგისტრატორის დაყენება სასწრაფო დახმარების ავტომობილებზე მთელი საქართველოს მაშტაბით, რაც უზრუნველყოფს ავტომობილების გადაადგილების გაკონტროლებას,  ყოველდღიური მონიტორინგის საშუალებას და პრობლემებზე შესაბამის რეაგირებას. ასევე, ჭერს ზევით ბიუჯეტში გათვალისწინებულია სამედიცინო აპარატურის შეძენა, რომლის ღირებულება, ჯამში, 670 ათას ლარს შეადგენს.
</t>
  </si>
  <si>
    <t xml:space="preserve">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და სასწრაფო სამედიცინო დახმარება </t>
  </si>
  <si>
    <t xml:space="preserve">სტიქიური უბედურებების, კატასტროფების, საგანგებო სიტუაციების,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t>
  </si>
  <si>
    <t>ყოფილი უმაღლესი პოლიტიკური თანამდებობის პირების ოჯახის წევრთა სამედიცინო დაზღვევის კომპონენტი</t>
  </si>
  <si>
    <t>ფილტვის ქრონიკული დაავადებების რეაბილიტაციის კომპონენტი</t>
  </si>
  <si>
    <t>თავდაცვის ძალებში გასაწვევ პირთა ამბულატორიული შემოწმების კომპონენტი</t>
  </si>
  <si>
    <t>თავდაცვის ძალებში გასაწვევ პირთა დამატებითი გამოკვლევის კომპონენტი</t>
  </si>
  <si>
    <t>დიპლომისშემდგომი სამედიცინო განათლების პროგრამა</t>
  </si>
  <si>
    <t>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 ერთიან დიპლომისშემდგომ საკვალიფიკაციო გამოცდაზე მაღალი შეფასების მქონე მაძიებელთა ფინანსური მხარდაჭერა</t>
  </si>
  <si>
    <t>2020 წელი</t>
  </si>
  <si>
    <t>საპენსიო ასაკის მოსახლეობის პენსიით (ქალები 60 წელი, მამაკაცები 65 წელი) უზრუნველყოფა</t>
  </si>
  <si>
    <t>გაანგარიშებისას გამოყენებულია სერვისების სააგენტოს მონაცემთა ბაზა, გათვალისწინებულია პენსიის კანონში 2021 წლის იანვრიდან შეტანილი ცვლილებები, პენსიის 20 ლარით და 70+ პენსიონერების 25 ლარიანი ზრდა</t>
  </si>
  <si>
    <t>სპეციფიკური კატეგორიების (ძალოვანი სტრუქტურების, პროკურატორის, სამოქალაქო ავიაციის, პარლამენტის ყოფილი წევრების, უმაღლესი რანგის დიპლომატების და სხვა) სახელმწიფო კომპენსაციით უზრუნველყოფა</t>
  </si>
  <si>
    <t>გათვალისწინებულია პენსიის ზრდის შესაბამისად კომპენსაციების ავტომატური გადაანგარიშებისთვის საჭირო თანხა</t>
  </si>
  <si>
    <t xml:space="preserve">სიღარიბის ზღვარს ქვემოთ მყოფი ოჯახებისათვის საარსებო შემწეობები </t>
  </si>
  <si>
    <t xml:space="preserve">გათვლილია მიმდინარე წლის სტატისტიკური მონაცემების საფუძველზე, თვეში დაახლოებით 28 500 000 ლარი </t>
  </si>
  <si>
    <t>მიზნობრივი ჯგუფებისთვის სოციალური პაკეტი</t>
  </si>
  <si>
    <t>არ არის გათვალისწინებული სოც. პაკეტის ზრდა</t>
  </si>
  <si>
    <t>ლტოლვილთა-დევნილთა და ჰუმანიტარული სტატუსის მქონე პირთა შემწეობები</t>
  </si>
  <si>
    <t xml:space="preserve">გათვლილია დაახლოებით 230000 დევნილზე და1050-1300-მდე ლტოლვილზე </t>
  </si>
  <si>
    <t>რეინტეგრაციის შემწეობა</t>
  </si>
  <si>
    <t>გადატანილია "სოციალური რეაბილიტაცია ბავშვზე ზრუნვაში"</t>
  </si>
  <si>
    <t>დემოგრაფიული მდგომარეობის გაუმჯობესების დახმარება</t>
  </si>
  <si>
    <t>გათვლილია მიმდინარე წლის სტატისტიკური მონაცემების საფუძველზე, ამავე კოდიდან ფინანსდება მრავალშვილიანი მშობლების ელექტროენერგიის შეღავათები (დაახლოებით 1930 ოჯახზე)</t>
  </si>
  <si>
    <t>ორსულობის, მშობიარობის და ბავშვთა მოვლი,ს ასევე ახალშობილის შვილად აყვანის დახმარება</t>
  </si>
  <si>
    <t xml:space="preserve"> შრომითი მოვალეობის შესრულებისას დასაქმებულის ჯანმთელობისათვის ვნების შედეგად მიყენებული ზიანის ანაზღაურება</t>
  </si>
  <si>
    <t>კლებადი კატეგორიაა  (792 პირია მიმღები)</t>
  </si>
  <si>
    <t>საყოფაცხოვრებო სუბსიდია</t>
  </si>
  <si>
    <t>კლებადი კატეგორიაა  (23 203 პირია მიმღები)</t>
  </si>
  <si>
    <t>9 მაისის ერთჯერადი დახმარება</t>
  </si>
  <si>
    <r>
      <t xml:space="preserve">კრიზისულ მდგომარეობაში მყოფი ბავშვიანი ოჯახების </t>
    </r>
    <r>
      <rPr>
        <sz val="11"/>
        <color indexed="10"/>
        <rFont val="Sylfaen"/>
        <family val="1"/>
        <charset val="204"/>
      </rPr>
      <t xml:space="preserve"> </t>
    </r>
    <r>
      <rPr>
        <sz val="11"/>
        <rFont val="Sylfaen"/>
        <family val="1"/>
      </rPr>
      <t>დახმარება</t>
    </r>
  </si>
  <si>
    <t>დადგენილებით განსაზღვრული ლიმიტია 1750 ბავშვი, მომლოდინეთა რიგში დამატებით ირიცხება 680 ბავშვი,  რომელთა ჩარიცხვა ხდება გამონთავისუფლებული ადგილების შესაბამისად, თუმცა არსებული დარეგისტრირებული ორგანიზაციების რაოდენობა გვაძლევს საშუალებას მომსახურება გაუწიოთ მხოლოდ 2083 ბავშვს.  თვეში 2083 X 172 ლარი X 12 თვე</t>
  </si>
  <si>
    <t xml:space="preserve">ბავშვთა რეაბილიტაცია/აბილიტაცია </t>
  </si>
  <si>
    <t xml:space="preserve">დადგენილებით განსაზღვრული ლიმიტია  2507 ბენეფიციარი (თვეში შშმ ბავშვი და შშმ პირი 336 ლარი, მძიმე და ღრმა შშმ ბავშვი 525 ლარი, მიტოვების რისკის ქვეშ მყოფი ბავშვები დღეში 8 ლარი), მომსახურებას იღებს თვეში საშუალოდ 2000 ბენეფიციარი, მომლოდინეთა რიგში დამატებით ირიცხება 239 ბენეფიციარი, პროგრამით გათვალისწინებული ლიმიტები ვერ არის ათვისებული, ვინაიდან რეგიონებში არ გვყავს პროვაიდერები. </t>
  </si>
  <si>
    <t>მინიმუმ 8 რეგიონში 10 სუდოთარჯიმნის მომსახურების უზრუნველყოფა</t>
  </si>
  <si>
    <t>მცირე საოჯახო ტიპის სახლებში მომსახურებით უზრუველყოფა</t>
  </si>
  <si>
    <t xml:space="preserve">დადგენილებით განსაზღვრული ლიმიტი თვეში 352 ბავშვი (დღიური დაფინასება 20 ლარი, შშმ ბავშვი 30 ლარი) </t>
  </si>
  <si>
    <t>დღის ცენტრებსა და 24 საათიან თავშესაფრებში თვეში საშუალოდ 147 ბენეფიციარი და 6 მობილური ჯგუფი</t>
  </si>
  <si>
    <t>დადგენილებით განსაზვრული ლიმიტი 353 ბენეფიციარი (მ.შ. 58 დამოუკიდებელი ცხოვრების ხელშეწყობის კომპონენტი, დღიური დაფინანსება 30 ლარი, 295 ბენეფიციარზე დღიური დაფინანსება 22 ლარი), თვეში საშუალოდ მომსახურებას იღებს 320 ბენეფიციარი, მომლოდინეთა რიგში  დამატებით ირიცხება  85 ბენეფიციარი (მ.შ 70 შშმ და15 ხანდაზმული);                                                                          1) 58 ბენეფიციარი X 365 დღე X 30 ლარი = 635 100 ლარი;                   2) 365 ბენეფიციარი  X 365 დღე X 22 ლარი = 2 930 950 ლარი</t>
  </si>
  <si>
    <t>დადგენილებით განსაზღვრული ლიმიტია 70 ბენეფიციარი, თვეში მომსახურებას იღებს 50 მდე ბენეფიციარი  (თვეში ერთი ბენეფიციარის მომსახურების დაფინანსება 308 ლარი, საათი 7 ლარი, თვეში არაუმეტეს 44 საათისა)</t>
  </si>
  <si>
    <t>დადგენილებით განსაზღვრული ლიმიტი 14 ბავშვი (დღიური დაფინანსება 50 ლარი)</t>
  </si>
  <si>
    <t>მზრუნველობამოკლებული ბავშვების რეინტეგრაციის ქვეპროგრამა</t>
  </si>
  <si>
    <t>სახელმწიფო ზრუნვის  სისტემიდან გასული 18-21 წლამდე ახალგაზრდების მხარდაჭერის ქვეპროგრამა</t>
  </si>
  <si>
    <t xml:space="preserve">გათვლილია ზრუნვიდან გასულ 25 ბავშვზე, ვაუჩერი შშმ პირზე - 30 ლარი დღეში, არაშშმ პირზე - 20 ლარი დღეში. </t>
  </si>
  <si>
    <t>სახელმწიფო ზრუნვის სისტემიდან  გასული 18-21 წლამდე ახალგაზრდების საკვები პროდუქტებით უზრუნველყოფის ქვეპროგრამა</t>
  </si>
  <si>
    <t xml:space="preserve">გათვლილია ზრუნვიდან გასულ 25 ბავშვზე,კვების ვაუჩერი თვეში - 100 ლარიანი </t>
  </si>
  <si>
    <t>საპენსიო პაკეტის მიმღებები</t>
  </si>
  <si>
    <t>სოციალური პაკეტის მიმღებები</t>
  </si>
  <si>
    <t>სხვა დანარჩენი კატეგორიებისთვის</t>
  </si>
  <si>
    <t>მაღალმთიან დასახლებაში ელექტროენერგიის შეღავათი</t>
  </si>
  <si>
    <t xml:space="preserve">27 02 05 </t>
  </si>
  <si>
    <t>სახელმწიფო ზრუნვის, ადამიანით ვაჭრობის (ტრეფიკინგის) მსხვერპლთა დაცვის და დახმარების უზრუნველყოფა</t>
  </si>
  <si>
    <r>
      <rPr>
        <b/>
        <sz val="11"/>
        <color indexed="18"/>
        <rFont val="Sylfaen"/>
        <family val="1"/>
      </rPr>
      <t xml:space="preserve">1) სამიზნე ჯგუფისათვის საკვები პროდუქტებით უზრუნველყოფა - 612 000 ლარი </t>
    </r>
    <r>
      <rPr>
        <sz val="11"/>
        <color indexed="18"/>
        <rFont val="Sylfaen"/>
        <family val="1"/>
      </rPr>
      <t xml:space="preserve">(თვეში საშუალოდ 170  ოჯახი მწვავე მდგომარეობით - 170 ოჯახი X 3 ვაუჩერი X 100 ლარი X 12 თვე), დღეის მდგომარეობით  კმაყოფილდება მხოლოდ 100 ოჯახი.  </t>
    </r>
    <r>
      <rPr>
        <b/>
        <sz val="11"/>
        <color indexed="18"/>
        <rFont val="Sylfaen"/>
        <family val="1"/>
      </rPr>
      <t>2)</t>
    </r>
    <r>
      <rPr>
        <sz val="11"/>
        <color indexed="18"/>
        <rFont val="Sylfaen"/>
        <family val="1"/>
      </rPr>
      <t xml:space="preserve"> </t>
    </r>
    <r>
      <rPr>
        <b/>
        <sz val="11"/>
        <color indexed="18"/>
        <rFont val="Sylfaen"/>
        <family val="1"/>
      </rPr>
      <t xml:space="preserve"> სამიზნე ჯგუფისათვის საყოფაცხოვრებო საქონლით უზრუნველყოფა</t>
    </r>
    <r>
      <rPr>
        <sz val="11"/>
        <color indexed="18"/>
        <rFont val="Sylfaen"/>
        <family val="1"/>
      </rPr>
      <t xml:space="preserve"> -</t>
    </r>
    <r>
      <rPr>
        <b/>
        <sz val="11"/>
        <color indexed="18"/>
        <rFont val="Sylfaen"/>
        <family val="1"/>
      </rPr>
      <t xml:space="preserve"> 68 000 ლარი (</t>
    </r>
    <r>
      <rPr>
        <sz val="11"/>
        <color indexed="18"/>
        <rFont val="Sylfaen"/>
        <family val="1"/>
      </rPr>
      <t xml:space="preserve">წელიწადში დაახლოებით 100 ოჯახი X 680 ლარი).                                                                           </t>
    </r>
    <r>
      <rPr>
        <b/>
        <sz val="11"/>
        <color indexed="18"/>
        <rFont val="Sylfaen"/>
        <family val="1"/>
      </rPr>
      <t xml:space="preserve">3) წლამდე ბავშვების ხელოვნური კვება - 1 320 000 ლარი </t>
    </r>
    <r>
      <rPr>
        <sz val="11"/>
        <color indexed="18"/>
        <rFont val="Sylfaen"/>
        <family val="1"/>
      </rPr>
      <t xml:space="preserve">(თვეში საშუალოდ 1000 ბავშვი -  1100 ბავშვი  X </t>
    </r>
    <r>
      <rPr>
        <u/>
        <sz val="11"/>
        <color indexed="18"/>
        <rFont val="Sylfaen"/>
        <family val="1"/>
      </rPr>
      <t>100 ლარი</t>
    </r>
    <r>
      <rPr>
        <sz val="11"/>
        <color indexed="18"/>
        <rFont val="Sylfaen"/>
        <family val="1"/>
      </rPr>
      <t xml:space="preserve"> X 12 თვე)</t>
    </r>
  </si>
  <si>
    <r>
      <rPr>
        <b/>
        <sz val="11"/>
        <color indexed="18"/>
        <rFont val="Sylfaen"/>
        <family val="1"/>
        <charset val="204"/>
      </rPr>
      <t>1) სავარძელ ეტლები (ელექტრო) - 574200 ლარი  (</t>
    </r>
    <r>
      <rPr>
        <sz val="11"/>
        <color indexed="18"/>
        <rFont val="Sylfaen"/>
        <family val="1"/>
        <charset val="204"/>
      </rPr>
      <t xml:space="preserve">ვაუჩერის დაფინანსების ლიმიტი 4785 ლარი X120 ცალი);                                  </t>
    </r>
    <r>
      <rPr>
        <b/>
        <sz val="11"/>
        <color indexed="18"/>
        <rFont val="Sylfaen"/>
        <family val="1"/>
        <charset val="204"/>
      </rPr>
      <t>2) სავარძელ ეტლები (მექანიკური) - 360 000 ლარი (</t>
    </r>
    <r>
      <rPr>
        <sz val="11"/>
        <color indexed="18"/>
        <rFont val="Sylfaen"/>
        <family val="1"/>
        <charset val="204"/>
      </rPr>
      <t xml:space="preserve">ვაუჩერის დაფინანსების ლიმიტი 720 ლარი X 500 ცალი);                                                          </t>
    </r>
    <r>
      <rPr>
        <b/>
        <sz val="11"/>
        <color indexed="18"/>
        <rFont val="Sylfaen"/>
        <family val="1"/>
        <charset val="204"/>
      </rPr>
      <t>3) საპროთეზო-ორთოპედიული - 2 781 800 ლარი (</t>
    </r>
    <r>
      <rPr>
        <sz val="11"/>
        <color indexed="18"/>
        <rFont val="Sylfaen"/>
        <family val="1"/>
        <charset val="204"/>
      </rPr>
      <t xml:space="preserve">მ.შ. თვალის პროთეზირებისათვის 14 000 ლარი, ვაუჩერის დაფინანსების ლიმიტი 280 ლარიX50 ცალი, ხოლო სხვა დანარჩენი კომპონენტით გათვალისწინებული მომსახურების სახეობები განსხვავდება დაფინანსების ლიმიტებით);                                                                                    </t>
    </r>
    <r>
      <rPr>
        <b/>
        <sz val="11"/>
        <color indexed="18"/>
        <rFont val="Sylfaen"/>
        <family val="1"/>
        <charset val="204"/>
      </rPr>
      <t>4) სმენის აპარატები - 378 000 ლარი (</t>
    </r>
    <r>
      <rPr>
        <sz val="11"/>
        <color indexed="18"/>
        <rFont val="Sylfaen"/>
        <family val="1"/>
        <charset val="204"/>
      </rPr>
      <t xml:space="preserve">ერთეულის ღირებულება 270 ლარი X 1400 ცალი);                                                                          </t>
    </r>
    <r>
      <rPr>
        <b/>
        <sz val="11"/>
        <color indexed="18"/>
        <rFont val="Sylfaen"/>
        <family val="1"/>
        <charset val="204"/>
      </rPr>
      <t xml:space="preserve">5). ყავარჯნები, ხელჯოხები </t>
    </r>
    <r>
      <rPr>
        <sz val="11"/>
        <color indexed="18"/>
        <rFont val="Sylfaen"/>
        <family val="1"/>
        <charset val="204"/>
      </rPr>
      <t xml:space="preserve">აღნიშნულ ქვეკომპონენტში ნაშთი გვერიცხება;                                                                                        </t>
    </r>
    <r>
      <rPr>
        <b/>
        <sz val="11"/>
        <color indexed="18"/>
        <rFont val="Sylfaen"/>
        <family val="1"/>
        <charset val="204"/>
      </rPr>
      <t>6). სმარტფონი</t>
    </r>
    <r>
      <rPr>
        <sz val="11"/>
        <color indexed="18"/>
        <rFont val="Sylfaen"/>
        <family val="1"/>
        <charset val="204"/>
      </rPr>
      <t xml:space="preserve"> - </t>
    </r>
    <r>
      <rPr>
        <b/>
        <sz val="11"/>
        <color indexed="18"/>
        <rFont val="Sylfaen"/>
        <family val="1"/>
        <charset val="204"/>
      </rPr>
      <t>6000 ლარი</t>
    </r>
    <r>
      <rPr>
        <sz val="11"/>
        <color indexed="18"/>
        <rFont val="Sylfaen"/>
        <family val="1"/>
        <charset val="204"/>
      </rPr>
      <t xml:space="preserve"> (ვაუჩერის დაფინანსების ლიმიტი 300 ლარი X 20 ცალი).</t>
    </r>
  </si>
  <si>
    <r>
      <t xml:space="preserve">დადგენილებით განსაზღვრული ლიმიტია  88 ბენეფიციარის მომსახურება (დღიური დაფინასება 19 ლარი, შშმ ბავშვი 30 ლარი, შშმპ დედა 20 ლარი).                                                                             1) 80 ბენეფიციარი X 365 დღე X </t>
    </r>
    <r>
      <rPr>
        <u/>
        <sz val="11"/>
        <color indexed="18"/>
        <rFont val="Sylfaen"/>
        <family val="1"/>
        <charset val="204"/>
      </rPr>
      <t>20 ლარი</t>
    </r>
    <r>
      <rPr>
        <sz val="11"/>
        <color indexed="18"/>
        <rFont val="Sylfaen"/>
        <family val="1"/>
        <charset val="204"/>
      </rPr>
      <t xml:space="preserve"> = 584 000 ლარი;                     2) 4 ბენეფიციარი შშმ ბავშვი X 365 დღე X 30 ლარი = 43 800 ლარი;        3) 4 ბენეფიციარი შშმპ დედა X 365 დღე X 20 ლარი = 29 200 ლარი</t>
    </r>
  </si>
  <si>
    <r>
      <t xml:space="preserve">საშუალოდ თვეში მომსახურებას იღებს 1599 ბავშვი (გადაუდებელი მინდობითი აღზრდა დღეში 30 ლარი, რეგულარული დღეში 16 ლარი, სპეციალიზებული დღეში 30 ლარი, ნათესაური თვეში 200 ლარი, ნათესაური სპეციალური საჭიროების მქონე ბავშვი თვეში 375 ლარი);                                                                                                    </t>
    </r>
    <r>
      <rPr>
        <b/>
        <sz val="11"/>
        <color indexed="18"/>
        <rFont val="Sylfaen"/>
        <family val="1"/>
        <charset val="204"/>
      </rPr>
      <t xml:space="preserve"> </t>
    </r>
    <r>
      <rPr>
        <sz val="11"/>
        <color indexed="18"/>
        <rFont val="Sylfaen"/>
        <family val="1"/>
        <charset val="204"/>
      </rPr>
      <t xml:space="preserve">1) გადაუდებელი 60 ბავშვი X 30 ლარი X 365 დღე = 657 000 ლარი                                                              
2) რეგულარული 1056 ბავშვი X 20 ლარი X 365 დღე = 7 708 800 ლარი                                                 
3) სპეციალიზებული  ბავში 284 ბავშვი  X 30 ლარი X 365 დღე = 3 109 800 ლარი                                                                                            4) ნათესაური 181 ბავშვი X 230 ლარი X 12 თვე = 499 560 ლარი                   
5) ნათესაური სპეციალური საჭიროების მქონე 24 ბავშვი X 400 ლარი X 12 თვე = 115 200 ლარი </t>
    </r>
  </si>
  <si>
    <t>საშუალოდ თვეში მომსახურებას იღებს 511 ბავშვი (დაფინანსება ბავშვი თვეში 100 ლარი, განსხვავებული საჭიროების მქონე ბავშვი 160 ლარი) 1) 451 ბავშვი  X 130 ლარი  X 12 თვე = 703 560  ლარი  2) 60 განსხვავებული საჭიროების მქონე ბავშვი  X 180  X 12 თვე = 129 600 ლარი</t>
  </si>
  <si>
    <t>დაზღვევა (2.8.2.1.5)</t>
  </si>
  <si>
    <t>გათვალისწინებულია სსიპ-შრომის ინსპექტირების სააგენტოს შექმნა (დაახლოვებით 2.5 მლნ, ასევე შრომის ინსპექტორების დამატება და ხელფასების მოწესრიგება)</t>
  </si>
  <si>
    <t>კოვიდი შეტანილია სულ ამ კოდზე, სავარაუდოდ ჩაიშლება</t>
  </si>
  <si>
    <t>ორგანიზაციის დასახელება</t>
  </si>
  <si>
    <t>ლარში</t>
  </si>
  <si>
    <t>დავალიანება</t>
  </si>
  <si>
    <t>აშშ დოლარი</t>
  </si>
  <si>
    <t>შვ ფრანკი</t>
  </si>
  <si>
    <t>ჯანდაცვის მსოფლიო ორგანიზაცია (WHO)</t>
  </si>
  <si>
    <t>ჯანდაცვის მსოფლიო ორგანიზაციის ფონდი (CFE)</t>
  </si>
  <si>
    <t>შრომის საერთაშორისო ორგანიზაცია (ILO)</t>
  </si>
  <si>
    <t>წითელი ჯვრის საერთაშორისო კომიტეტი (ICRC)</t>
  </si>
  <si>
    <t>გაეროს მოსახლეობის ფონდი (UNFPA)</t>
  </si>
  <si>
    <t>ჯანდაცვის მსოფლიო ორგანიზაციის ჩარჩო კონვენცია თამბაქოს კონტროლის შესახებ    (WHO  FCTC)</t>
  </si>
  <si>
    <t>რესურსი</t>
  </si>
  <si>
    <t>დეფიციტი</t>
  </si>
  <si>
    <t>2021 წელს გადასარიცხი საწევროები</t>
  </si>
  <si>
    <t>თანამშრომელთა ხელფასების მოწესრიგებისთვის, IT პროგრამების ლიცენზიებისთვის, მწყობრიდან გამოსული ტექნიკის განახლებისთვის, პორტაბელური და დესკტოპ კომპიუტერები სისტემის ადმინისტრირებისა და დეველოპინგისთვის,  ცხელი ხაზის პროგრამის შეძენისათვის, ძირითადი სერვერული ცენტრის გაგრილების სისტემის სრული რეაბილიტაცია (ჩილერი)</t>
  </si>
  <si>
    <t>"ლიცენზიებისა და ნებართვების შესახებ" საქართვეკოს კანონის, "ჯანმრთელობის დაცვის შესახებ" საქართველოს კანონის საფუძველზე სამედიცინო დაწესებულებებისათვის (მ.შ. ინფექციების კონტროლის ღონისძიებების გაძლიერება), სანებართვო და ტექნიკური რეგლამენტით განსაზღვული პირობების გადამოწმება/კონტროლის განხორციელების მიზნით საჭიროა ადამიანური რესურსისა და მივლინებების ხარჯის ზრდა</t>
  </si>
  <si>
    <t>სოცი (საშტატო რიცხოვნობა -1043 ერთეული)+ჯესი (საშტატო რიცხოვნობა -227 ერთეული)</t>
  </si>
  <si>
    <t>აუცილებლობას წარმოადგენს ფსიქოლოგების, იურისტებისა და სპეციალისტების საშტატო ერთეულების დამატება; ახალ ოფისში გადასვლასთან დაკავშირებით გაიზარდა კომუნალური გადასახადები, რეგიონებში საჭიროა კომპიუტერების, პრინტერების შეძენა; რეგიონებისათვის მინიმუმ 5 ერთეული ავტოსატრანსპორტო საშუალების შეძენა</t>
  </si>
  <si>
    <t>ჭერს ზევით მოთხოვნილი თანხების</t>
  </si>
  <si>
    <t>დეტალური განმარტება</t>
  </si>
  <si>
    <r>
      <t xml:space="preserve">„ადამიანით ვაჭრობის (ტრეფიკინგის) წინააღმდეგ ბრძოლის შესახებ“ საქართველოს კანონში ცვლილების შეტანის თაობაზე”  საქართველოს კანონის (11 დეკემბერი, 2019 წ. #5462-ს) მე-2 მუხლის გათვალისწინებით საჯარო სამართლის იურიდიული პირი - ადამიანით  ვაჭრობის (ტრეფიკინგის) მსხვერპლთა, დაზარალებულთა დაცვისა და დახმარების სახელმწიფო ფონდი წარმოადგენს სახელწოდების შეცვლის შედეგად გარდაქმნილ საჯარო სამართლის იურიდიულ პირს - სახელმწიფო ზრუნვისა და ტრეფიკინგის მსხვერპლთა, დაზარალებულთა დახმარების სააგენტოს. ხოლო „შვილად აყვანისა და მინდობით აღზრდის შესახებ“ საქართველოს კანონში ცვლილების შეტანის შესახებ“ საქართველოს კანონის (11 დეკემბერი, 2019 წ. #5461-Iს) შესაბამისად, 2020 წლის პირველი თებერვლიდან საჯარო სამართლის იურიდიული პირი − სახელმწიფო ზრუნვისა და ტრეფიკინგის მსხვერპლთა, დაზარალებულთა დახმარების სააგენტო იქნება საჯარო სამართლის იურიდიული პირის − სოციალური მომსახურების სააგენტოს </t>
    </r>
    <r>
      <rPr>
        <b/>
        <sz val="10"/>
        <color rgb="FF000000"/>
        <rFont val="Sylfaen"/>
        <family val="1"/>
        <charset val="204"/>
      </rPr>
      <t>უფლებამონაცვლე  მეურვეობისა და მზრუნველობის, აგრეთვე საერთაშორისო შვილად აყვანის მიმართულებებით</t>
    </r>
    <r>
      <rPr>
        <sz val="10"/>
        <color rgb="FF000000"/>
        <rFont val="Sylfaen"/>
        <family val="1"/>
        <charset val="204"/>
      </rPr>
      <t xml:space="preserve"> საქართველოს კანონმდებლობით მისთვის მინიჭებული უფლებამოსილებების ფარგლებში. </t>
    </r>
  </si>
  <si>
    <r>
      <t xml:space="preserve">სსიპ ადამიანით ვაჭრობის (ტრეფიკინგის) მსხვერპლთა, დაზარალებულთა დაცვისა და დახმარების სახელმწიფო ფონდი </t>
    </r>
    <r>
      <rPr>
        <b/>
        <u/>
        <sz val="10"/>
        <color rgb="FF000000"/>
        <rFont val="Sylfaen"/>
        <family val="1"/>
        <charset val="204"/>
      </rPr>
      <t>2020 წლის 1 თებერვლამდე</t>
    </r>
    <r>
      <rPr>
        <sz val="10"/>
        <color rgb="FF000000"/>
        <rFont val="Sylfaen"/>
        <family val="1"/>
        <charset val="204"/>
      </rPr>
      <t xml:space="preserve"> ადმინისტრირებას უწევდა სახელმწიფო ზრუნვისა და ძალადობის მსხვერპლთა  მხარდამჭერ მომსახურებებს (წლიურად მომსახურება ეწეოდა 500-ზე მეტ ბენეფიციარს):</t>
    </r>
  </si>
  <si>
    <r>
      <t>·</t>
    </r>
    <r>
      <rPr>
        <sz val="7"/>
        <color rgb="FF000000"/>
        <rFont val="Times New Roman"/>
        <family val="1"/>
        <charset val="204"/>
      </rPr>
      <t xml:space="preserve">         </t>
    </r>
    <r>
      <rPr>
        <sz val="10"/>
        <color rgb="FF000000"/>
        <rFont val="Sylfaen"/>
        <family val="1"/>
        <charset val="204"/>
      </rPr>
      <t>5 ოჯახში ძალადობის და ტრეფიკინგის მსხვერპლთა თავშესაფარი (თბილისი, გორი, ქუთაისი, ბათუმი, სიღნაღი);</t>
    </r>
  </si>
  <si>
    <r>
      <t>·</t>
    </r>
    <r>
      <rPr>
        <sz val="7"/>
        <color rgb="FF000000"/>
        <rFont val="Times New Roman"/>
        <family val="1"/>
        <charset val="204"/>
      </rPr>
      <t xml:space="preserve">         </t>
    </r>
    <r>
      <rPr>
        <sz val="10"/>
        <color rgb="FF000000"/>
        <rFont val="Sylfaen"/>
        <family val="1"/>
        <charset val="204"/>
      </rPr>
      <t>5 ოჯახში ძალადობის მსხვერპლთა კრიზისული ცენტრი (თბილისი, გორი, ქუთაისი, ოზურგეთი, მარნეული);</t>
    </r>
  </si>
  <si>
    <r>
      <t>·</t>
    </r>
    <r>
      <rPr>
        <sz val="7"/>
        <color rgb="FF000000"/>
        <rFont val="Times New Roman"/>
        <family val="1"/>
        <charset val="204"/>
      </rPr>
      <t xml:space="preserve">         </t>
    </r>
    <r>
      <rPr>
        <sz val="10"/>
        <color rgb="FF000000"/>
        <rFont val="Sylfaen"/>
        <family val="1"/>
        <charset val="204"/>
      </rPr>
      <t>3 შშმ პირთა პანსიონატი (დუშეთი, მარტყოფი, ძევრი);</t>
    </r>
  </si>
  <si>
    <r>
      <t>·</t>
    </r>
    <r>
      <rPr>
        <sz val="7"/>
        <color rgb="FF000000"/>
        <rFont val="Times New Roman"/>
        <family val="1"/>
        <charset val="204"/>
      </rPr>
      <t xml:space="preserve">         </t>
    </r>
    <r>
      <rPr>
        <sz val="10"/>
        <color rgb="FF000000"/>
        <rFont val="Sylfaen"/>
        <family val="1"/>
        <charset val="204"/>
      </rPr>
      <t xml:space="preserve">2 ხანდაზმულთა პანსიონატი (თბილისი, ქუთაისი); </t>
    </r>
  </si>
  <si>
    <r>
      <t>·</t>
    </r>
    <r>
      <rPr>
        <sz val="7"/>
        <color rgb="FF000000"/>
        <rFont val="Times New Roman"/>
        <family val="1"/>
        <charset val="204"/>
      </rPr>
      <t xml:space="preserve">         </t>
    </r>
    <r>
      <rPr>
        <sz val="10"/>
        <color rgb="FF000000"/>
        <rFont val="Sylfaen"/>
        <family val="1"/>
        <charset val="204"/>
      </rPr>
      <t>2 ბავშვთა სახლი (თბილისი, კოჯორი).</t>
    </r>
  </si>
  <si>
    <t xml:space="preserve">საშტატო რიცხოვნობა (პროგრამული კოდი 27 01 05) შეადგენდა 37 ერთეულს, ხოლო სტრუქტურულ (თავშესაფარი, კრიზისული ცენტრი) და ტერიტორიულ  (ფილიალი) ერთეულებში (პროგრამული კოდი 27 02 05) შრომითი ხელშეკრულებით დასაქმებული პირთა რაოდენობა 554 ერთეულს. </t>
  </si>
  <si>
    <r>
      <t>2020 წლის 1 თებერვლიდან</t>
    </r>
    <r>
      <rPr>
        <sz val="10"/>
        <color rgb="FF000000"/>
        <rFont val="Sylfaen"/>
        <family val="1"/>
        <charset val="204"/>
      </rPr>
      <t xml:space="preserve"> სსიპ ,,ადამიანით ვაჭრობის (ტრეფიკინგის) მსხვერპლთა, დაზარალებულთა დაცვისა და დახმარების სახელმწიფო ფონდი“ გახდა სსიპ სახელმწიფო ზრუნვისა და ტრეფიკინგის მსხვერპლთა, დაზარალებულთა დახმარების სააგენტო და განისაზღვრა სსიპ „სოციალური მომსახურების სააგენტოს“ უფლებამონაცვლედ მეურვეობისა და მზრუნველობის საკითხებში, შესაბამისად გაიზარდა ორგანიზაციის ფუნქციები და დამატებით გახდა: </t>
    </r>
  </si>
  <si>
    <r>
      <t>·</t>
    </r>
    <r>
      <rPr>
        <sz val="7"/>
        <color rgb="FF000000"/>
        <rFont val="Times New Roman"/>
        <family val="1"/>
        <charset val="204"/>
      </rPr>
      <t xml:space="preserve">         </t>
    </r>
    <r>
      <rPr>
        <sz val="10"/>
        <color rgb="FF000000"/>
        <rFont val="Sylfaen"/>
        <family val="1"/>
        <charset val="204"/>
      </rPr>
      <t>მეურვეობისა და მზრუნველობის ორგანო;</t>
    </r>
  </si>
  <si>
    <r>
      <t>·</t>
    </r>
    <r>
      <rPr>
        <sz val="7"/>
        <color rgb="FF000000"/>
        <rFont val="Times New Roman"/>
        <family val="1"/>
        <charset val="204"/>
      </rPr>
      <t xml:space="preserve">         </t>
    </r>
    <r>
      <rPr>
        <sz val="10"/>
        <color rgb="FF000000"/>
        <rFont val="Sylfaen"/>
        <family val="1"/>
        <charset val="204"/>
      </rPr>
      <t>საერთაშორისო შვილად აყვანის ურთიერთობებში – ცენტრალური ორგანო;</t>
    </r>
  </si>
  <si>
    <r>
      <t>·</t>
    </r>
    <r>
      <rPr>
        <sz val="7"/>
        <color rgb="FF000000"/>
        <rFont val="Times New Roman"/>
        <family val="1"/>
        <charset val="204"/>
      </rPr>
      <t xml:space="preserve">         </t>
    </r>
    <r>
      <rPr>
        <sz val="10"/>
        <color rgb="FF000000"/>
        <rFont val="Sylfaen"/>
        <family val="1"/>
        <charset val="204"/>
      </rPr>
      <t>სოციალური რეაბილიტაციისა და ბავშვზე ზრუნვის სახელმწიფო პროგრამის განმახორციელებელი.</t>
    </r>
  </si>
  <si>
    <t>მეურვეობისა და მზრუნველობის ორგანო საქართველოს მთელს ტერიტორიაზე მოიცავს (წლიურად  დაახლოებით 12 000 ბენეფიციარის მომსახურება):</t>
  </si>
  <si>
    <r>
      <t>·</t>
    </r>
    <r>
      <rPr>
        <sz val="7"/>
        <color rgb="FF000000"/>
        <rFont val="Times New Roman"/>
        <family val="1"/>
        <charset val="204"/>
      </rPr>
      <t xml:space="preserve">         </t>
    </r>
    <r>
      <rPr>
        <sz val="10"/>
        <color rgb="FF000000"/>
        <rFont val="Sylfaen"/>
        <family val="1"/>
        <charset val="204"/>
      </rPr>
      <t>15 რეგიონალურ ცენტრს;</t>
    </r>
  </si>
  <si>
    <r>
      <t>·</t>
    </r>
    <r>
      <rPr>
        <sz val="7"/>
        <color rgb="FF000000"/>
        <rFont val="Times New Roman"/>
        <family val="1"/>
        <charset val="204"/>
      </rPr>
      <t xml:space="preserve">         </t>
    </r>
    <r>
      <rPr>
        <sz val="10"/>
        <color rgb="FF000000"/>
        <rFont val="Sylfaen"/>
        <family val="1"/>
        <charset val="204"/>
      </rPr>
      <t>56 რაიონულ წარმომადგენლობას.</t>
    </r>
  </si>
  <si>
    <t>ასევე სააგენტოს ადმინისტრირებას დაექვემდებარა ასევე ,,სოციალური რეაბილიტაციისა და ბავშვზე ზრუნვის“ სახელმწიფო პროგრამა (პროგრამული კოდი 27 02 03), რომელიც თავის მხრივ მოიცავს 15 ქვეპროგრამას (კომპონენტებს).</t>
  </si>
  <si>
    <t>სააგენტოსათვის ჭერის ფარგლებში გამოყოფილი საბიუჯეტო სახრესები არასაკმარისია და ვერ პასუხობს იმ აუცილებელ მოთხოვნებს (გაზრდილი ფუნქციური დატვირთვიდან გამომდინარე) რაც საჭიროა დაკისრებული ფუნქცია-მოვალეობების ჯეროვნად შესრულებლად. გამომდინარე აქედან საჭიროა 1 385 000 ლარის დამატება, კერძოდ</t>
  </si>
  <si>
    <r>
      <t>საშტატო რიცხოვნობა და სოციალური დახმარება</t>
    </r>
    <r>
      <rPr>
        <sz val="10"/>
        <color rgb="FF000000"/>
        <rFont val="Sylfaen"/>
        <family val="1"/>
        <charset val="204"/>
      </rPr>
      <t xml:space="preserve"> - </t>
    </r>
    <r>
      <rPr>
        <b/>
        <sz val="10"/>
        <color rgb="FF000000"/>
        <rFont val="Sylfaen"/>
        <family val="1"/>
        <charset val="204"/>
      </rPr>
      <t>775 000 ლარი</t>
    </r>
    <r>
      <rPr>
        <sz val="10"/>
        <color rgb="FF000000"/>
        <rFont val="Sylfaen"/>
        <family val="1"/>
        <charset val="204"/>
      </rPr>
      <t xml:space="preserve"> </t>
    </r>
  </si>
  <si>
    <t>დამატებული ფუნქცია-მოვალეობის ადმინისტრირებას ახდენს არასაკმარისი საშტატო რიცხოვნობის ერთეული, რაც მნიშვნელოვნად აფერხეს, როგორც სამუშაოს შესრულების დროს ასევე ხარისხს. შესაბამისად საჭიროა ფსიქოლოგების, იურისტების  და სპეციალისტების საშტატო ერთეულების დამატება.</t>
  </si>
  <si>
    <r>
      <t>ფსიქოლოგი</t>
    </r>
    <r>
      <rPr>
        <sz val="10"/>
        <color rgb="FF000000"/>
        <rFont val="Sylfaen"/>
        <family val="1"/>
        <charset val="204"/>
      </rPr>
      <t xml:space="preserve"> - სოციალური სამუშაოს პროცესში კრიტიკულად მნიშვნელოვანია ფსიქოლოგის დროული ჩართულობა, რაც დღევანდელი რეალობიდან გამომდინარე რთულია, ვინაიდან არსებული არასაკმარისი რესურსი ხშირ შემთხვევაში იწვევს რამდენიმე კვირიან ზოგჯერ თვეობით მოლოდინს მომსახურების მისაღებად.</t>
    </r>
  </si>
  <si>
    <r>
      <t>იურისტი</t>
    </r>
    <r>
      <rPr>
        <sz val="10"/>
        <color rgb="FF000000"/>
        <rFont val="Sylfaen"/>
        <family val="1"/>
        <charset val="204"/>
      </rPr>
      <t xml:space="preserve"> - სოციალური სამუშაოს პროცესში ასევე ძალიან მნიშვნელოვანია იურისტის როლი და ჩართულობა, როგორც მიმდინარე საქმეებზე ასევე, სასამართლო დავებზე მეურვეობისა და მზრუნველობის ორგანოს სახელით მონაწილეობაზე (კვირაში საშუალოდ 100 შემთხვევა) და საპროცესო წარმომადგენლობაზე. გარდა ამისა, არსებული მონაცემებით ფიქსირდება მხარდაჭერის დაწესების დაახლოებით 6000 აქტიური შემთხვევა, რაც მომდევნო ხუთ წლის გადამოწმების პერსპექტივაში წლიურად 1200 შემთხვევის მოსალოდნელ სასამართლო წარმოებას მოიცავს.   შესაბამისად,  დღეს არსებული იურისტების საშტატო რიცხოვნობა ვერ წვდება შემთხვევების რაოდენობას.</t>
    </r>
  </si>
  <si>
    <r>
      <t>სპეციალისტი</t>
    </r>
    <r>
      <rPr>
        <sz val="10"/>
        <color rgb="FF000000"/>
        <rFont val="Sylfaen"/>
        <family val="1"/>
        <charset val="204"/>
      </rPr>
      <t xml:space="preserve"> - სოციალური მუშაკები უნდა გამონთავისუფლდნენ ყოველდღიური, რუტინული სამუშაოებისაგან (კორესპოდენციის მიღება, რეგისტრაცია, დამუშავება და ა.შ.) რათა მეტი დრო დაუთმონ იმ ფუნქციის შესრულებას, რომელიც ბავშვის საუკეთესო ინტერესებიდან გამომდინარე იქნება მნიშვნელოვანი.   </t>
    </r>
  </si>
  <si>
    <r>
      <t>ოფისის მოვლა-შენახვის ხარჯებისათვის</t>
    </r>
    <r>
      <rPr>
        <sz val="10"/>
        <color rgb="FF000000"/>
        <rFont val="Sylfaen"/>
        <family val="1"/>
        <charset val="204"/>
      </rPr>
      <t xml:space="preserve"> - </t>
    </r>
    <r>
      <rPr>
        <b/>
        <sz val="10"/>
        <color rgb="FF000000"/>
        <rFont val="Sylfaen"/>
        <family val="1"/>
        <charset val="204"/>
      </rPr>
      <t>214 500 ლარი</t>
    </r>
    <r>
      <rPr>
        <sz val="10"/>
        <color rgb="FF000000"/>
        <rFont val="Sylfaen"/>
        <family val="1"/>
        <charset val="204"/>
      </rPr>
      <t xml:space="preserve"> </t>
    </r>
  </si>
  <si>
    <t>მიმდინარე წლის აგვისტოს თვეში სააგენტოს ცენტრალური ოფისი (მანამდე განთავსებული იყო დაახლოებით 550 კვ.მ. ფართობის ტერიტორიაზე) და ქ. თბილისის 5 რაიონული ცენტრი განთავსდა ქ. თბილისის მ. ასათიანის ქ.N9 მდებარე შენობა-ნაგებობის დაახლოებით 3 500 კვ.მ ფართობზე, რაც ზრდის შენობა-ნაგებობის მოვლა შენახვის ხარჯებს:</t>
  </si>
  <si>
    <r>
      <t>·</t>
    </r>
    <r>
      <rPr>
        <sz val="7"/>
        <color rgb="FF000000"/>
        <rFont val="Times New Roman"/>
        <family val="1"/>
        <charset val="204"/>
      </rPr>
      <t xml:space="preserve">         </t>
    </r>
    <r>
      <rPr>
        <sz val="10"/>
        <color rgb="FF000000"/>
        <rFont val="Sylfaen"/>
        <family val="1"/>
        <charset val="204"/>
      </rPr>
      <t xml:space="preserve">კომუნალური გადასახადები  - 72 000 ლარი; </t>
    </r>
  </si>
  <si>
    <r>
      <t>·</t>
    </r>
    <r>
      <rPr>
        <sz val="7"/>
        <color rgb="FF000000"/>
        <rFont val="Times New Roman"/>
        <family val="1"/>
        <charset val="204"/>
      </rPr>
      <t xml:space="preserve">         </t>
    </r>
    <r>
      <rPr>
        <sz val="10"/>
        <color rgb="FF000000"/>
        <rFont val="Sylfaen"/>
        <family val="1"/>
        <charset val="204"/>
      </rPr>
      <t xml:space="preserve"> მოვლა-შენახვის ხარჯები (მ.შ. დასუფთავების და დაცვის ხარჯი)  - 60 000 ლარი;</t>
    </r>
  </si>
  <si>
    <r>
      <t>·</t>
    </r>
    <r>
      <rPr>
        <sz val="7"/>
        <color rgb="FF000000"/>
        <rFont val="Times New Roman"/>
        <family val="1"/>
        <charset val="204"/>
      </rPr>
      <t xml:space="preserve">         </t>
    </r>
    <r>
      <rPr>
        <sz val="10"/>
        <color rgb="FF000000"/>
        <rFont val="Sylfaen"/>
        <family val="1"/>
        <charset val="204"/>
      </rPr>
      <t>სახანძრო უსაფრთხოების სისტემების მოწყობა - 20 000 ლარი;</t>
    </r>
  </si>
  <si>
    <r>
      <t>·</t>
    </r>
    <r>
      <rPr>
        <sz val="7"/>
        <color rgb="FF000000"/>
        <rFont val="Times New Roman"/>
        <family val="1"/>
        <charset val="204"/>
      </rPr>
      <t xml:space="preserve">         </t>
    </r>
    <r>
      <rPr>
        <sz val="10"/>
        <color rgb="FF000000"/>
        <rFont val="Sylfaen"/>
        <family val="1"/>
        <charset val="204"/>
      </rPr>
      <t xml:space="preserve">ფიჭური კავშირგაბმულობისა და საფოსტო ხარჯები - 62 500 ლარი; </t>
    </r>
  </si>
  <si>
    <r>
      <t>ტექნიკა და ინვენტარი</t>
    </r>
    <r>
      <rPr>
        <sz val="10"/>
        <color rgb="FF000000"/>
        <rFont val="Sylfaen"/>
        <family val="1"/>
        <charset val="204"/>
      </rPr>
      <t xml:space="preserve"> - </t>
    </r>
    <r>
      <rPr>
        <b/>
        <sz val="10"/>
        <color rgb="FF000000"/>
        <rFont val="Sylfaen"/>
        <family val="1"/>
        <charset val="204"/>
      </rPr>
      <t>205 000 ლარი</t>
    </r>
    <r>
      <rPr>
        <sz val="10"/>
        <color rgb="FF000000"/>
        <rFont val="Sylfaen"/>
        <family val="1"/>
        <charset val="204"/>
      </rPr>
      <t xml:space="preserve"> </t>
    </r>
  </si>
  <si>
    <t xml:space="preserve">დამატებითი ფუნქცია-მოვალეობების შესაბამისად გაზრდილი საშტატო რიცხოვნობისთვის არასაკმარისია კომპიუტერული ტექნიკა და ინვენტარი: </t>
  </si>
  <si>
    <r>
      <t>·</t>
    </r>
    <r>
      <rPr>
        <sz val="7"/>
        <color rgb="FF000000"/>
        <rFont val="Times New Roman"/>
        <family val="1"/>
        <charset val="204"/>
      </rPr>
      <t xml:space="preserve">         </t>
    </r>
    <r>
      <rPr>
        <sz val="10"/>
        <color rgb="FF000000"/>
        <rFont val="Sylfaen"/>
        <family val="1"/>
        <charset val="204"/>
      </rPr>
      <t xml:space="preserve">კომპიუტერი - 130 000 ლარი (10 რეგიონი*10 ცალი*1300 ლარი); </t>
    </r>
  </si>
  <si>
    <r>
      <t>·</t>
    </r>
    <r>
      <rPr>
        <sz val="7"/>
        <color rgb="FF000000"/>
        <rFont val="Times New Roman"/>
        <family val="1"/>
        <charset val="204"/>
      </rPr>
      <t xml:space="preserve">         </t>
    </r>
    <r>
      <rPr>
        <sz val="10"/>
        <color rgb="FF000000"/>
        <rFont val="Sylfaen"/>
        <family val="1"/>
        <charset val="204"/>
      </rPr>
      <t>კომბინირებული პრინტერი - 65 000 (10 რეგიონი*10 ცალი*650 ლარი);</t>
    </r>
  </si>
  <si>
    <r>
      <t>·</t>
    </r>
    <r>
      <rPr>
        <sz val="7"/>
        <color rgb="FF000000"/>
        <rFont val="Times New Roman"/>
        <family val="1"/>
        <charset val="204"/>
      </rPr>
      <t xml:space="preserve">         </t>
    </r>
    <r>
      <rPr>
        <sz val="10"/>
        <color rgb="FF000000"/>
        <rFont val="Sylfaen"/>
        <family val="1"/>
        <charset val="204"/>
      </rPr>
      <t>საოფისე ინვენტარი - 10 000 ლარი.</t>
    </r>
  </si>
  <si>
    <r>
      <t>ავტო-სატრანსპორტო საშუალებების შესყიდვისა და მოვლა-შენახვის ხარჯი</t>
    </r>
    <r>
      <rPr>
        <sz val="10"/>
        <color rgb="FF000000"/>
        <rFont val="Sylfaen"/>
        <family val="1"/>
        <charset val="204"/>
      </rPr>
      <t xml:space="preserve"> - </t>
    </r>
    <r>
      <rPr>
        <b/>
        <sz val="10"/>
        <color rgb="FF000000"/>
        <rFont val="Sylfaen"/>
        <family val="1"/>
        <charset val="204"/>
      </rPr>
      <t>190 000</t>
    </r>
    <r>
      <rPr>
        <sz val="10"/>
        <color rgb="FF000000"/>
        <rFont val="Sylfaen"/>
        <family val="1"/>
        <charset val="204"/>
      </rPr>
      <t xml:space="preserve"> </t>
    </r>
    <r>
      <rPr>
        <b/>
        <sz val="10"/>
        <color rgb="FF000000"/>
        <rFont val="Sylfaen"/>
        <family val="1"/>
        <charset val="204"/>
      </rPr>
      <t>ლარი</t>
    </r>
    <r>
      <rPr>
        <sz val="10"/>
        <color rgb="FF000000"/>
        <rFont val="Sylfaen"/>
        <family val="1"/>
        <charset val="204"/>
      </rPr>
      <t xml:space="preserve"> </t>
    </r>
  </si>
  <si>
    <t xml:space="preserve"> სააგენტოს ტერიტორიული ერთეულები (15 რეგიონალური ცენტრი და 56 რაიონული წარმომადგენლობა) წარმოდგენილია ქვეყნის მაშტაბით, ყველა მუნიციპალურ ერთეულში, შესაბამისად ფუნქცია-მოვალეობის განხორციელების მიზნით აუცილებელია  ავტოსატრანსპორტო საშულებებით მათი უზრუნველყოფა. შესაბამისად საჭიროა მინიმუმ 5 ერთეულის შესყიდვა (5*30 000 ლარი) – 150 000 ლარი, ხოლო შენახვის (საწვავი, სათადარიგო ნაწილები და ტექმომსახურება) ხარჯები - 40 000 ლარი</t>
  </si>
  <si>
    <t>რაიოენბში ჟანგბადის ბალონების სათავსოს, ეზოს მოწესრიგების და სეპტიკების მოწყობა, ყოველწლიურად რეგიონული და თბილისის სასწრაფოს ავტოპარკი უნდა განახლდეს 60 ახალი ავტომობილით, ხოლო რეფერალის რეანომობილების ავტოპარკი 8-ით, 250 ცალი, აუცილებლობას წარმოადგენს  მთელი საქართველოს მასშტაბით სასწრაფო დახამრების ავტომობილებზე ვიდეო რეგისტრატორების დაყენება, რაც უზრუნველყოფს ავტომობილების გადაადგილების გაკონტროლებას .  ყოველდღიური მონიტორინგის საშუალებას და პრობლემებზე შესაბამის რეაგირებას, რაც აისახება მომსახურების მიწოდების ხარისხზე. ხელოვნური სუნთქვის აპარატი პორტატული; კარდიოგრაფი; Portable Oxygen Generation System (POGS) საველე ჟანგბადის გამომმუშავებელი მოწყობილობა;  დეფიბრილატორი მონიტორით ;  გფრ (CPR) ავტომატური მოწყობილობა, 230 ცალი პლანშეტი, რაც აუცილებლობას წარმოადგენს სასწრაფო დახამრების ბრიგადის  ეფექტური , მობილური და ხარისხიანი მომსახურების გასაწევად</t>
  </si>
  <si>
    <t>სსიპ საგანგებო სიტუაციების კოორდინაციისა და გადაუდებელი დახმარების ცენტრი</t>
  </si>
  <si>
    <t>2021 წლის ბიუჯეტის ზოგიერთი მუხლის ახნსნა განმარტება</t>
  </si>
  <si>
    <t xml:space="preserve">2.2.1 ხელფასები </t>
  </si>
  <si>
    <t>2.7 სოციალური  უზრუნველყოფა</t>
  </si>
  <si>
    <r>
      <t xml:space="preserve">ყოველთვიური ხელფასის ხარჯი შეადგენს 5.4 მილიონს, რაც გამოიწვია ერთი მხრივ ხელფასების ზრდამ და მეორე მხრივ მოტოპარამედიკოსების, რეფერალური და სეზონური ბრიგადების დამატებამ.   
ჯამური თანხა შეადგენს ~64 მილიონს (5.4*12). ამას დამატებული შვებულების 5.5 მილიონი და ჯამში მივიღებთ ~70 მილიონს. მთლიან სახელფასო ფონდს თუ გავზრდით 20%-ით, ჯამში მივიღებთ ~83 მილიონ ლარს.
</t>
    </r>
    <r>
      <rPr>
        <b/>
        <sz val="10"/>
        <color indexed="62"/>
        <rFont val="Calibri"/>
        <family val="2"/>
      </rPr>
      <t>P.S.</t>
    </r>
    <r>
      <rPr>
        <sz val="10"/>
        <color indexed="62"/>
        <rFont val="Calibri"/>
        <family val="2"/>
      </rPr>
      <t xml:space="preserve">
&gt; 40 მოტოპარამედიკოსი X 140 ლარზე X 365-ზე = ~2.2 მილიონი ლარი (შვებულებიანად)
&gt; 11 რეფერალური ბრიგადა X 3 წევრზე X ~150 ლარზე X 365 = ~2 მილიონი ლარი (შვებულებიანად
&gt; 5 დამატებითი სეზონური ბრიგადა X 3 წევრზე X ~130 ლარზე X 365 = ~0.8 მილიონი ლარი (შვებულებიანად)
&gt; სასწრაფო დახმარების ეკიპაჟის მძღოლების საშვებულებო დღეები განისაზღვრება 40 დღით (ნაცვლად 30-სა), რაც მნიშვნელოვნად ზრდის საშვებულებო თანხის ოდენობას.
</t>
    </r>
  </si>
  <si>
    <t>სოც. უზრუნველყოფის დაგეგმილი ხარჯი შეადგენს  ~31.5 მილიონ ლარს. აქედან კერძო კატასტროფებისა და სოფლის ექიმების ხარჯი შეადგენს დაახლოებით  ~30 მილიონ ლარს: სოფლის ექიმებს გაეზარდათ ხელფასი და ყოველთვიური ხარჯი იქნება ~2 მილიონი ლარი.  ასევე, ქვეყანაში კოვიდ-19 გამო შექმნილი სიტუააციიდან გამომდინარე, ნავარაუდევია კერძო კატასტროფების თვიური ხარჯის  500 ათასამდე მატება (  2*12+0.5*12=~30). 
ასევე, პროპორციულად გაგვეზრდება ბიულეტინისა და დეკრეტულის ხარჯი გაზრდილი ხელფასების პროპორციულად.</t>
  </si>
  <si>
    <t>31 არაფინანსური აქტივები</t>
  </si>
  <si>
    <t>სამედიცინო აპარატურა და ხელსაწყოები დეტალური კალკულაცია</t>
  </si>
  <si>
    <t>ყოველწლიურად რეგიონული და თბილისის სასწრაფოს ავტოპარკი უნდა განახლდეს 60 ახალი ავტომობილით, ხოლო რეფერალური ბრიგადების რეანომობილების ავტოპარკი - 8-ით.  52 000 $*3*60+60 000$*3*8=10.8 მილიონი ლარი.</t>
  </si>
  <si>
    <t>კარდიოგრაფი 60*1300= 78 000; ხელოვნური სუნთქვის აპარატი პორტატული 2*40000=80 000; საველე ჟანგბადის გამომმუშავებელი მოწყობილობა 2*70000=140 000; დეფიბრილატორი მონიტორით 20*15000=300 000; გფრ (CPR) ავტომატური მოწყობილობა 2*35000=70 000;  სულ ჯამში 670 ათასი (ლარი).</t>
  </si>
  <si>
    <t>როგორც მოგეხსენებათ, ცენტრისთვის აშენდა და კვლავაც მიმდინარეობს რაიონული მუნიციპალიტეტების მიერ სასწრაფო სამედიცინო დახმარების რაიონული ცენტრების მშენებლობა. შესაბამისად რაიონებში სხვადასხვა ლოკაციები საჭიროებს ეზოს მოწესრიგებას, სეპტიკებისა და ჟანგაბის ბალონების სათავასოს მოწყობას, რომლის ღირებულებაც შეადგენს ~ 1.2 მილიონ ლარს .  ვიდეო კამერები 11*8000 = 88 000; ფილიალის ეზოების კეთილმოწყობა   8*85000=680 000;   სამრეცხარო  42*3500=147 000;   სათავსო 33*8500= 280 500;</t>
  </si>
  <si>
    <t>ცენტრის  უწყვეტად მუშაობისთვის, კონფიდენციალური ინფორმაციის დასაცავად და კრიტიკული სერვისების სამინისტროში გადასატანად, აუცილებლობას წარმოადგენს მარშრუტიზატორების, კომუტატორების, ბრანდმაურების და vpn client -ების შეძენა. </t>
  </si>
  <si>
    <t>აუცილებელია  მთელი საქართველოს მასშტაბით სასწრაფო დახამრების ავტომობილებზე ვიდეო რეგისტრატორების (250 ცალი) დაყენება, რაც უზრუნველყოფს ავტომობილების გადაადგილების გაკონტროლებას .  800*250=200 000 (ლარი)</t>
  </si>
  <si>
    <t>შემდეგი წარდგენისთვის დაემატება 27 01 09 - სსიპ-ჯანმრთელობის ეროვნული სააგენტო</t>
  </si>
  <si>
    <t>2020 წლის 1 ივლისიდან სასწრაფო დახმარების ბრიგადის წევრებისთვის და სოფლის ექიმებისათვის  100 ლარიანი ხელფასის მატებამ გამოიწვია  სახელფასო ფონდის ზრდა და ასევე გათვალისწინებულია მომდევნო წელს 20% სახელფასო ფონდის ზრდა, ასევე გათვალისწინებულია თანამშრომელთა დაზღვევა (30 ლარიანი პაკეტით)</t>
  </si>
  <si>
    <t>ცენტრი გეგმავს თანამშრომელთა დაზღვევას (30 ლარიანი პაკეტით) ინფორმაციის დაზღვევის მიზნით , ასევე ოპერატორების უწყვეტად მუშაობისთვის და ახალი სერვისების დასანერგად აუცილებლობას წარმოადგენს სერვერის შეძენა, არსებული სერვერევის გაძლიერება ოპერატიული მეხსიერებით, ქსელის დამცველი სისტემა (Firewall), ასევე,  სასწავლო ტრენინგ ცენტრის დაცვის ხარჯის ზრდა</t>
  </si>
  <si>
    <t>საჭიროებას წარმოადგენს თანამშრომელთა რიცხოვნობის ზრდა, კერძოდ-მცხეთა-მთიანეთისა და ქვემო ქართლის რეგიონებში საშტატო სტრუქტურას  ემატება 2 რეგიონული ფილიალი - 10 ერთეული; გარემოს ჯანმრთელობის დეპარტამენტში ემატება 2 სამმართველი - 7 საშტატო ერთეული, 1 ერთეული - ადმინისტრაცილუ დეპ-ში, 2-ერთეული - ლუგარის ლაბორატორიაში - სულ 20 ერთეული; მცხეთა-მთიანეთიასა და ქვემო ქართლის ფილიალების სამშენებლო სამუშაოები ;2021 წელს ლუგარის საზოგადოებრივი ჯანმრთელობის კვლევითი ცენტრის მიმდებარე ფართობზე (2500 კვ.მ) BSL-2 ლაბორატორიის სამშენებლო სამუშაოები, (სულ ჯამური ღირებულება 12 000 ათასი ლარი); ამორტიზირებული აპარატურის განახლება და რეგიონების სარემონტო სამუშაოები.</t>
  </si>
  <si>
    <t xml:space="preserve">• საკარანტინე სივრცეების სამედიცინო პერსონალითა და პირველადი სამედიცინო დანიშნულების საგნებით/მედიკამენტებით კოორდინატორით უზრუნველყოფა
• ახალი კორონავირუსით (SARS-CoV-2) გამოწვეული ინფექციის (COVID 19) დიაგნოსტიკის უზრუნველყოფა (კოვიდ სპეციფიკური ტესტირება, მათ შორის პჯრ და სწრაფი ტესტირება)
• ახალი კორონავირუსით (SARS-CoV-2) გამოწვეული ინფექციის (COVID-19) მართვა, მათ შორის დიაგნოსტიკისა და მკურნალობის ხარჯები, მობილიზებული საწოლების დაფინანსება
• ახალი კორონავირუსით (SARS-CoV-2) გამოწვეული ინფექციის (COVID-19) მართვისთვის საჭირო საშუალებების (მ. შ. სწრაფი მარტივი ტესტები) და/ან მომსახურების  შესყიდვა
• COVID-19-ის სამკურნალო ფარმაცევტული პროდუქტის  ლოჯისტიკა
</t>
  </si>
  <si>
    <t>თანამდებობრივი სარგოს ზრდა, ასევე,  რაოდენობის ზრდა 9 ერთეულით ( აუდიტის  სამსახურის უფროსი ,,1"; სამმართველოს უფროსი ,,2"; მთავარი სპეციალისტი ,,6"; კომუნალური ხარჯის ზრდა, ინფრასტუქტურის მოწესრიგება, წარმომადგენლობითი ხარჯი, დამატებული ავტომანქანების მოვლა/შენახვის ხარჯი, ავტომანქანების დაზღვევის ხარჯი, ასევე, ახალი კომპიუტერები და პრინტერები;, საარქივო დოკუმენტაციისთვის სივრცის მოწყობა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</si>
</sst>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USD]\ #,##0.0000"/>
    <numFmt numFmtId="166" formatCode="[$CHF]\ #,##0.0000"/>
  </numFmts>
  <fonts count="98">
    <font>
      <sz val="11"/>
      <color rgb="FF000000"/>
      <name val="Calibri"/>
      <family val="2"/>
      <scheme val="minor"/>
    </font>
    <font>
      <sz val="10"/>
      <color theme="1"/>
      <name val="Arial"/>
      <family val="2"/>
    </font>
    <font>
      <sz val="11"/>
      <name val="Calibri"/>
      <family val="2"/>
    </font>
    <font>
      <b/>
      <sz val="11"/>
      <color rgb="FF000000"/>
      <name val="Sylfaen"/>
      <family val="2"/>
    </font>
    <font>
      <b/>
      <sz val="6"/>
      <color rgb="FF000000"/>
      <name val="Sylfaen"/>
      <family val="2"/>
    </font>
    <font>
      <b/>
      <sz val="10"/>
      <color rgb="FF000000"/>
      <name val="Arial"/>
      <family val="2"/>
    </font>
    <font>
      <sz val="10"/>
      <color rgb="FF000000"/>
      <name val="Sylfaen"/>
      <family val="2"/>
    </font>
    <font>
      <b/>
      <sz val="11"/>
      <name val="Calibri"/>
      <family val="2"/>
      <charset val="204"/>
    </font>
    <font>
      <sz val="10"/>
      <name val="Arial"/>
      <family val="2"/>
      <charset val="204"/>
    </font>
    <font>
      <sz val="10"/>
      <name val="Arial"/>
      <family val="2"/>
    </font>
    <font>
      <sz val="10"/>
      <color theme="6" tint="-0.499984740745262"/>
      <name val="Sylfaen"/>
      <family val="1"/>
      <charset val="204"/>
    </font>
    <font>
      <b/>
      <sz val="10"/>
      <name val="Sylfaen"/>
      <family val="1"/>
      <charset val="204"/>
    </font>
    <font>
      <b/>
      <sz val="9"/>
      <name val="Galibri"/>
    </font>
    <font>
      <b/>
      <sz val="10"/>
      <name val="Galibri"/>
    </font>
    <font>
      <sz val="12"/>
      <name val="Arial"/>
      <family val="2"/>
      <charset val="204"/>
    </font>
    <font>
      <sz val="10"/>
      <color theme="9" tint="-0.249977111117893"/>
      <name val="Sylfaen"/>
      <family val="1"/>
      <charset val="204"/>
    </font>
    <font>
      <b/>
      <sz val="10"/>
      <color theme="9" tint="-0.249977111117893"/>
      <name val="Galibri"/>
    </font>
    <font>
      <b/>
      <sz val="10"/>
      <color theme="9" tint="-0.249977111117893"/>
      <name val="Sylfaen"/>
      <family val="1"/>
      <charset val="204"/>
    </font>
    <font>
      <b/>
      <sz val="9"/>
      <color theme="9" tint="-0.249977111117893"/>
      <name val="Galibri"/>
    </font>
    <font>
      <sz val="10"/>
      <color rgb="FFFF0000"/>
      <name val="Arial"/>
      <family val="2"/>
      <charset val="204"/>
    </font>
    <font>
      <b/>
      <sz val="10"/>
      <color theme="6" tint="-0.499984740745262"/>
      <name val="Sylfaen"/>
      <family val="1"/>
      <charset val="204"/>
    </font>
    <font>
      <b/>
      <i/>
      <sz val="9"/>
      <color rgb="FF2C2C90"/>
      <name val="Galibri"/>
    </font>
    <font>
      <b/>
      <i/>
      <sz val="9"/>
      <color rgb="FF2C2C90"/>
      <name val="Sylfaen"/>
      <family val="1"/>
      <charset val="204"/>
    </font>
    <font>
      <b/>
      <sz val="9"/>
      <color rgb="FF2C2C90"/>
      <name val="Galibri"/>
    </font>
    <font>
      <i/>
      <sz val="9"/>
      <color rgb="FF7030A0"/>
      <name val="Galibri"/>
    </font>
    <font>
      <i/>
      <sz val="9"/>
      <color rgb="FF7030A0"/>
      <name val="Sylfaen"/>
      <family val="1"/>
      <charset val="204"/>
    </font>
    <font>
      <b/>
      <sz val="9"/>
      <color rgb="FF7030A0"/>
      <name val="Galibri"/>
    </font>
    <font>
      <i/>
      <sz val="9"/>
      <color rgb="FF8A3A0C"/>
      <name val="Galibri"/>
    </font>
    <font>
      <i/>
      <sz val="9"/>
      <color rgb="FF8A3A0C"/>
      <name val="Sylfaen"/>
      <family val="1"/>
      <charset val="204"/>
    </font>
    <font>
      <sz val="9"/>
      <color rgb="FF8A3A0C"/>
      <name val="Galibri"/>
    </font>
    <font>
      <i/>
      <sz val="9"/>
      <color rgb="FF428306"/>
      <name val="Galibri"/>
    </font>
    <font>
      <i/>
      <sz val="9"/>
      <color rgb="FF428306"/>
      <name val="Sylfaen"/>
      <family val="1"/>
      <charset val="204"/>
    </font>
    <font>
      <sz val="9"/>
      <color rgb="FF428306"/>
      <name val="Galibri"/>
    </font>
    <font>
      <i/>
      <sz val="9"/>
      <color rgb="FF000000"/>
      <name val="Galibri"/>
    </font>
    <font>
      <i/>
      <sz val="9"/>
      <color rgb="FF000000"/>
      <name val="Sylfaen"/>
      <family val="1"/>
      <charset val="204"/>
    </font>
    <font>
      <sz val="9"/>
      <color rgb="FF000000"/>
      <name val="Galibri"/>
    </font>
    <font>
      <sz val="9"/>
      <color rgb="FFFF0000"/>
      <name val="Galibri"/>
    </font>
    <font>
      <sz val="10"/>
      <name val="Sylfaen"/>
      <family val="1"/>
      <charset val="204"/>
    </font>
    <font>
      <sz val="9"/>
      <color rgb="FF7030A0"/>
      <name val="Galibri"/>
    </font>
    <font>
      <i/>
      <sz val="8"/>
      <color rgb="FF000000"/>
      <name val="Sylfaen"/>
      <family val="1"/>
      <charset val="204"/>
    </font>
    <font>
      <sz val="8"/>
      <color rgb="FF000000"/>
      <name val="Galibri"/>
    </font>
    <font>
      <b/>
      <sz val="9"/>
      <color rgb="FFFF0000"/>
      <name val="Galibri"/>
    </font>
    <font>
      <b/>
      <sz val="10"/>
      <color rgb="FFFF0000"/>
      <name val="Arial"/>
      <family val="2"/>
      <charset val="204"/>
    </font>
    <font>
      <b/>
      <sz val="9"/>
      <color indexed="81"/>
      <name val="Tahoma"/>
      <family val="2"/>
      <charset val="204"/>
    </font>
    <font>
      <sz val="9"/>
      <color indexed="81"/>
      <name val="Tahoma"/>
      <family val="2"/>
      <charset val="204"/>
    </font>
    <font>
      <b/>
      <sz val="9"/>
      <color theme="3" tint="-0.249977111117893"/>
      <name val="Sylfaen"/>
      <family val="1"/>
      <charset val="204"/>
    </font>
    <font>
      <sz val="9"/>
      <color theme="3" tint="-0.249977111117893"/>
      <name val="Sylfaen"/>
      <family val="1"/>
      <charset val="204"/>
    </font>
    <font>
      <b/>
      <u/>
      <sz val="9"/>
      <color theme="3" tint="-0.249977111117893"/>
      <name val="Sylfaen"/>
      <family val="1"/>
      <charset val="204"/>
    </font>
    <font>
      <b/>
      <sz val="9"/>
      <color rgb="FFFF0000"/>
      <name val="Sylfaen"/>
      <family val="1"/>
      <charset val="204"/>
    </font>
    <font>
      <sz val="9"/>
      <color theme="4" tint="-0.499984740745262"/>
      <name val="Sylfaen"/>
      <family val="1"/>
      <charset val="204"/>
    </font>
    <font>
      <sz val="12"/>
      <color theme="1"/>
      <name val="Sylfaen"/>
      <family val="1"/>
      <charset val="204"/>
    </font>
    <font>
      <sz val="12"/>
      <color theme="3" tint="-0.249977111117893"/>
      <name val="Arial"/>
      <family val="2"/>
      <charset val="204"/>
    </font>
    <font>
      <b/>
      <u/>
      <sz val="12"/>
      <color theme="3" tint="-0.249977111117893"/>
      <name val="Arial"/>
      <family val="2"/>
      <charset val="204"/>
    </font>
    <font>
      <b/>
      <sz val="11"/>
      <color theme="3" tint="-0.249977111117893"/>
      <name val="Sylfaen"/>
      <family val="1"/>
      <charset val="204"/>
    </font>
    <font>
      <b/>
      <sz val="11"/>
      <color rgb="FFFF0000"/>
      <name val="Sylfaen"/>
      <family val="1"/>
      <charset val="204"/>
    </font>
    <font>
      <sz val="11"/>
      <color theme="3" tint="-0.249977111117893"/>
      <name val="Arial"/>
      <family val="2"/>
      <charset val="204"/>
    </font>
    <font>
      <sz val="11"/>
      <color rgb="FFFF0000"/>
      <name val="Sylfaen"/>
      <family val="1"/>
    </font>
    <font>
      <sz val="11"/>
      <color indexed="10"/>
      <name val="Sylfaen"/>
      <family val="1"/>
      <charset val="204"/>
    </font>
    <font>
      <sz val="11"/>
      <name val="Sylfaen"/>
      <family val="1"/>
    </font>
    <font>
      <b/>
      <sz val="11"/>
      <color theme="3" tint="-0.249977111117893"/>
      <name val="Calibri"/>
      <family val="2"/>
      <scheme val="minor"/>
    </font>
    <font>
      <sz val="11"/>
      <color theme="3" tint="-0.249977111117893"/>
      <name val="Sylfaen"/>
      <family val="1"/>
      <charset val="204"/>
    </font>
    <font>
      <sz val="11"/>
      <color theme="3" tint="-0.249977111117893"/>
      <name val="Calibri"/>
      <family val="2"/>
      <scheme val="minor"/>
    </font>
    <font>
      <sz val="11"/>
      <color theme="4" tint="-0.499984740745262"/>
      <name val="Sylfaen"/>
      <family val="1"/>
    </font>
    <font>
      <b/>
      <sz val="11"/>
      <color indexed="18"/>
      <name val="Sylfaen"/>
      <family val="1"/>
    </font>
    <font>
      <sz val="11"/>
      <color indexed="18"/>
      <name val="Sylfaen"/>
      <family val="1"/>
    </font>
    <font>
      <u/>
      <sz val="11"/>
      <color indexed="18"/>
      <name val="Sylfaen"/>
      <family val="1"/>
    </font>
    <font>
      <sz val="11"/>
      <color theme="4" tint="-0.499984740745262"/>
      <name val="Calibri"/>
      <family val="1"/>
      <charset val="204"/>
      <scheme val="minor"/>
    </font>
    <font>
      <sz val="11"/>
      <color theme="4" tint="-0.499984740745262"/>
      <name val="Sylfaen"/>
      <family val="1"/>
      <charset val="204"/>
    </font>
    <font>
      <b/>
      <sz val="11"/>
      <color indexed="18"/>
      <name val="Sylfaen"/>
      <family val="1"/>
      <charset val="204"/>
    </font>
    <font>
      <sz val="11"/>
      <color indexed="18"/>
      <name val="Sylfaen"/>
      <family val="1"/>
      <charset val="204"/>
    </font>
    <font>
      <u/>
      <sz val="11"/>
      <color indexed="18"/>
      <name val="Sylfaen"/>
      <family val="1"/>
      <charset val="204"/>
    </font>
    <font>
      <sz val="11"/>
      <color rgb="FFFF0000"/>
      <name val="Arial"/>
      <family val="2"/>
    </font>
    <font>
      <sz val="11"/>
      <color rgb="FFFF0000"/>
      <name val="Arial"/>
      <family val="2"/>
      <charset val="204"/>
    </font>
    <font>
      <sz val="11"/>
      <color theme="4" tint="-0.499984740745262"/>
      <name val="Calibri"/>
      <family val="2"/>
      <scheme val="minor"/>
    </font>
    <font>
      <b/>
      <sz val="11"/>
      <color rgb="FFFF0000"/>
      <name val="Sylfaen"/>
      <family val="2"/>
    </font>
    <font>
      <b/>
      <sz val="11"/>
      <color theme="1"/>
      <name val="Calibri"/>
      <family val="2"/>
      <scheme val="minor"/>
    </font>
    <font>
      <b/>
      <sz val="11"/>
      <color theme="4" tint="-0.499984740745262"/>
      <name val="Calibri"/>
      <family val="2"/>
      <scheme val="minor"/>
    </font>
    <font>
      <b/>
      <sz val="12"/>
      <color rgb="FFFF0000"/>
      <name val="Calibri"/>
      <family val="2"/>
      <scheme val="minor"/>
    </font>
    <font>
      <b/>
      <sz val="11"/>
      <color theme="0" tint="-0.34998626667073579"/>
      <name val="Calibri"/>
      <family val="2"/>
      <scheme val="minor"/>
    </font>
    <font>
      <b/>
      <sz val="12"/>
      <color theme="0" tint="-0.34998626667073579"/>
      <name val="Calibri"/>
      <family val="2"/>
      <scheme val="minor"/>
    </font>
    <font>
      <b/>
      <sz val="11"/>
      <color rgb="FF000000"/>
      <name val="Calibri"/>
      <family val="2"/>
      <charset val="204"/>
      <scheme val="minor"/>
    </font>
    <font>
      <sz val="9"/>
      <name val="Calibri"/>
      <family val="2"/>
    </font>
    <font>
      <sz val="10"/>
      <name val="Calibri"/>
      <family val="2"/>
    </font>
    <font>
      <sz val="12"/>
      <color rgb="FF000000"/>
      <name val="Sylfaen"/>
      <family val="1"/>
      <charset val="204"/>
    </font>
    <font>
      <sz val="10"/>
      <color rgb="FF000000"/>
      <name val="Sylfaen"/>
      <family val="1"/>
      <charset val="204"/>
    </font>
    <font>
      <b/>
      <sz val="10"/>
      <color rgb="FF000000"/>
      <name val="Sylfaen"/>
      <family val="1"/>
      <charset val="204"/>
    </font>
    <font>
      <b/>
      <u/>
      <sz val="10"/>
      <color rgb="FF000000"/>
      <name val="Sylfaen"/>
      <family val="1"/>
      <charset val="204"/>
    </font>
    <font>
      <sz val="10"/>
      <color rgb="FF000000"/>
      <name val="Symbol"/>
      <family val="1"/>
      <charset val="2"/>
    </font>
    <font>
      <sz val="7"/>
      <color rgb="FF000000"/>
      <name val="Times New Roman"/>
      <family val="1"/>
      <charset val="204"/>
    </font>
    <font>
      <sz val="10"/>
      <color rgb="FFFF0000"/>
      <name val="Sylfaen"/>
      <family val="2"/>
    </font>
    <font>
      <b/>
      <i/>
      <sz val="10"/>
      <color theme="1" tint="0.249977111117893"/>
      <name val="Arial"/>
      <family val="2"/>
    </font>
    <font>
      <sz val="10"/>
      <color theme="1" tint="0.249977111117893"/>
      <name val="Arial"/>
      <family val="2"/>
    </font>
    <font>
      <b/>
      <sz val="10"/>
      <color theme="2" tint="-0.89999084444715716"/>
      <name val="Calibri"/>
      <family val="2"/>
      <scheme val="minor"/>
    </font>
    <font>
      <b/>
      <sz val="10"/>
      <color theme="1" tint="4.9989318521683403E-2"/>
      <name val="Calibri"/>
      <family val="2"/>
      <scheme val="minor"/>
    </font>
    <font>
      <sz val="10"/>
      <color theme="4" tint="-0.249977111117893"/>
      <name val="Calibri"/>
      <family val="2"/>
      <scheme val="minor"/>
    </font>
    <font>
      <b/>
      <sz val="10"/>
      <color indexed="62"/>
      <name val="Calibri"/>
      <family val="2"/>
    </font>
    <font>
      <sz val="10"/>
      <color indexed="62"/>
      <name val="Calibri"/>
      <family val="2"/>
    </font>
    <font>
      <sz val="9"/>
      <color rgb="FFFF0000"/>
      <name val="Calibri"/>
      <family val="2"/>
    </font>
  </fonts>
  <fills count="1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8" tint="0.79998168889431442"/>
        <bgColor indexed="64"/>
      </patternFill>
    </fill>
    <fill>
      <gradientFill degree="90">
        <stop position="0">
          <color theme="0"/>
        </stop>
        <stop position="1">
          <color theme="4" tint="0.59999389629810485"/>
        </stop>
      </gradient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bottom style="double">
        <color theme="0"/>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s>
  <cellStyleXfs count="7">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9" fillId="0" borderId="0"/>
  </cellStyleXfs>
  <cellXfs count="223">
    <xf numFmtId="0" fontId="2" fillId="0" borderId="0" xfId="0" applyFont="1" applyFill="1" applyBorder="1"/>
    <xf numFmtId="4" fontId="2" fillId="0" borderId="0" xfId="0" applyNumberFormat="1" applyFont="1" applyFill="1" applyBorder="1"/>
    <xf numFmtId="4" fontId="2" fillId="0" borderId="0" xfId="0" applyNumberFormat="1" applyFont="1" applyFill="1" applyBorder="1"/>
    <xf numFmtId="4" fontId="3" fillId="0" borderId="1" xfId="0" applyNumberFormat="1" applyFont="1" applyFill="1" applyBorder="1" applyAlignment="1">
      <alignment horizontal="center" vertical="top" wrapText="1" readingOrder="1"/>
    </xf>
    <xf numFmtId="4" fontId="3" fillId="0" borderId="1" xfId="0" applyNumberFormat="1" applyFont="1" applyFill="1" applyBorder="1" applyAlignment="1">
      <alignment horizontal="center" vertical="center" wrapText="1" readingOrder="1"/>
    </xf>
    <xf numFmtId="4" fontId="3" fillId="0" borderId="1" xfId="0" applyNumberFormat="1" applyFont="1" applyFill="1" applyBorder="1" applyAlignment="1">
      <alignment vertical="center" wrapText="1" readingOrder="1"/>
    </xf>
    <xf numFmtId="4" fontId="3" fillId="0" borderId="1" xfId="0" applyNumberFormat="1" applyFont="1" applyFill="1" applyBorder="1" applyAlignment="1">
      <alignment horizontal="right" vertical="center" wrapText="1" readingOrder="1"/>
    </xf>
    <xf numFmtId="4" fontId="6" fillId="0" borderId="1" xfId="0" applyNumberFormat="1" applyFont="1" applyFill="1" applyBorder="1" applyAlignment="1">
      <alignment horizontal="left" vertical="center" wrapText="1" indent="1" readingOrder="1"/>
    </xf>
    <xf numFmtId="4" fontId="6" fillId="0" borderId="1" xfId="0" applyNumberFormat="1" applyFont="1" applyFill="1" applyBorder="1" applyAlignment="1">
      <alignment horizontal="right" vertical="center" wrapText="1" readingOrder="1"/>
    </xf>
    <xf numFmtId="4" fontId="6" fillId="0" borderId="1" xfId="0" applyNumberFormat="1" applyFont="1" applyFill="1" applyBorder="1" applyAlignment="1">
      <alignment horizontal="left" vertical="center" wrapText="1" indent="2" readingOrder="1"/>
    </xf>
    <xf numFmtId="4" fontId="6" fillId="0" borderId="1" xfId="0" applyNumberFormat="1" applyFont="1" applyFill="1" applyBorder="1" applyAlignment="1">
      <alignment horizontal="left" vertical="center" wrapText="1" indent="3" readingOrder="1"/>
    </xf>
    <xf numFmtId="4" fontId="6" fillId="0" borderId="1" xfId="0" applyNumberFormat="1" applyFont="1" applyFill="1" applyBorder="1" applyAlignment="1">
      <alignment horizontal="left" vertical="center" wrapText="1" indent="4" readingOrder="1"/>
    </xf>
    <xf numFmtId="4" fontId="3" fillId="2" borderId="1" xfId="0" applyNumberFormat="1" applyFont="1" applyFill="1" applyBorder="1" applyAlignment="1">
      <alignment horizontal="right" vertical="center" wrapText="1" readingOrder="1"/>
    </xf>
    <xf numFmtId="4" fontId="4" fillId="0" borderId="2" xfId="0" applyNumberFormat="1" applyFont="1" applyFill="1" applyBorder="1" applyAlignment="1">
      <alignment horizontal="center" vertical="top" wrapText="1" readingOrder="1"/>
    </xf>
    <xf numFmtId="4" fontId="3" fillId="0" borderId="3" xfId="0" applyNumberFormat="1" applyFont="1" applyFill="1" applyBorder="1" applyAlignment="1">
      <alignment horizontal="center" vertical="top" wrapText="1" readingOrder="1"/>
    </xf>
    <xf numFmtId="4" fontId="4" fillId="0" borderId="5" xfId="0" applyNumberFormat="1" applyFont="1" applyFill="1" applyBorder="1" applyAlignment="1">
      <alignment horizontal="center" vertical="top" wrapText="1" readingOrder="1"/>
    </xf>
    <xf numFmtId="4" fontId="5" fillId="0" borderId="5" xfId="0" applyNumberFormat="1" applyFont="1" applyFill="1" applyBorder="1" applyAlignment="1">
      <alignment horizontal="center" vertical="center" wrapText="1" readingOrder="1"/>
    </xf>
    <xf numFmtId="4" fontId="5" fillId="0" borderId="7" xfId="0" applyNumberFormat="1" applyFont="1" applyFill="1" applyBorder="1" applyAlignment="1">
      <alignment horizontal="center" vertical="center" wrapText="1" readingOrder="1"/>
    </xf>
    <xf numFmtId="4" fontId="6" fillId="0" borderId="8" xfId="0" applyNumberFormat="1" applyFont="1" applyFill="1" applyBorder="1" applyAlignment="1">
      <alignment horizontal="left" vertical="center" wrapText="1" indent="1" readingOrder="1"/>
    </xf>
    <xf numFmtId="4" fontId="6" fillId="0" borderId="8" xfId="0" applyNumberFormat="1" applyFont="1" applyFill="1" applyBorder="1" applyAlignment="1">
      <alignment horizontal="right" vertical="center" wrapText="1" readingOrder="1"/>
    </xf>
    <xf numFmtId="4" fontId="3" fillId="0" borderId="11" xfId="0" applyNumberFormat="1" applyFont="1" applyFill="1" applyBorder="1" applyAlignment="1">
      <alignment horizontal="center" vertical="center" wrapText="1" readingOrder="1"/>
    </xf>
    <xf numFmtId="4" fontId="3" fillId="0" borderId="11" xfId="0" applyNumberFormat="1" applyFont="1" applyFill="1" applyBorder="1" applyAlignment="1">
      <alignment horizontal="right" vertical="center" wrapText="1" readingOrder="1"/>
    </xf>
    <xf numFmtId="4" fontId="6" fillId="0" borderId="11" xfId="0" applyNumberFormat="1" applyFont="1" applyFill="1" applyBorder="1" applyAlignment="1">
      <alignment horizontal="right" vertical="center" wrapText="1" readingOrder="1"/>
    </xf>
    <xf numFmtId="4" fontId="6" fillId="0" borderId="12" xfId="0" applyNumberFormat="1" applyFont="1" applyFill="1" applyBorder="1" applyAlignment="1">
      <alignment horizontal="right" vertical="center" wrapText="1" readingOrder="1"/>
    </xf>
    <xf numFmtId="4" fontId="6" fillId="2" borderId="1" xfId="0" applyNumberFormat="1" applyFont="1" applyFill="1" applyBorder="1" applyAlignment="1">
      <alignment horizontal="right" vertical="center" wrapText="1" readingOrder="1"/>
    </xf>
    <xf numFmtId="4" fontId="2" fillId="0" borderId="6" xfId="0" applyNumberFormat="1" applyFont="1" applyFill="1" applyBorder="1"/>
    <xf numFmtId="4" fontId="2" fillId="0" borderId="9" xfId="0" applyNumberFormat="1" applyFont="1" applyFill="1" applyBorder="1"/>
    <xf numFmtId="4" fontId="7" fillId="0" borderId="10" xfId="0" applyNumberFormat="1" applyFont="1" applyFill="1" applyBorder="1" applyAlignment="1">
      <alignment horizontal="center" vertical="top" wrapText="1"/>
    </xf>
    <xf numFmtId="4" fontId="7" fillId="0" borderId="4" xfId="0" applyNumberFormat="1" applyFont="1" applyFill="1" applyBorder="1" applyAlignment="1">
      <alignment horizontal="center" vertical="center"/>
    </xf>
    <xf numFmtId="0" fontId="0" fillId="0" borderId="0" xfId="0"/>
    <xf numFmtId="49" fontId="0" fillId="0" borderId="0" xfId="0" applyNumberFormat="1"/>
    <xf numFmtId="0" fontId="8" fillId="0" borderId="0" xfId="0" applyFont="1"/>
    <xf numFmtId="0" fontId="10" fillId="3" borderId="0" xfId="6" applyFont="1" applyFill="1" applyBorder="1" applyAlignment="1">
      <alignment horizontal="center" vertical="center"/>
    </xf>
    <xf numFmtId="2" fontId="11" fillId="0" borderId="14" xfId="6" applyNumberFormat="1" applyFont="1" applyFill="1" applyBorder="1" applyAlignment="1">
      <alignment horizontal="center" vertical="center"/>
    </xf>
    <xf numFmtId="4" fontId="12" fillId="0" borderId="14" xfId="6" applyNumberFormat="1" applyFont="1" applyFill="1" applyBorder="1" applyAlignment="1">
      <alignment horizontal="center" vertical="center" wrapText="1"/>
    </xf>
    <xf numFmtId="0" fontId="8" fillId="0" borderId="18" xfId="0" applyFont="1" applyBorder="1" applyAlignment="1"/>
    <xf numFmtId="0" fontId="10" fillId="0" borderId="0" xfId="6" applyFont="1" applyBorder="1" applyAlignment="1">
      <alignment horizontal="center" vertical="center"/>
    </xf>
    <xf numFmtId="0" fontId="0" fillId="0" borderId="18" xfId="0" applyBorder="1" applyAlignment="1"/>
    <xf numFmtId="0" fontId="10" fillId="0" borderId="0" xfId="6" applyFont="1" applyBorder="1" applyAlignment="1">
      <alignment horizontal="center" vertical="center" wrapText="1"/>
    </xf>
    <xf numFmtId="49" fontId="13" fillId="4" borderId="14" xfId="6" applyNumberFormat="1" applyFont="1" applyFill="1" applyBorder="1" applyAlignment="1">
      <alignment horizontal="center" vertical="center" wrapText="1"/>
    </xf>
    <xf numFmtId="0" fontId="11" fillId="4" borderId="14" xfId="6" applyFont="1" applyFill="1" applyBorder="1" applyAlignment="1">
      <alignment horizontal="left" vertical="center" wrapText="1"/>
    </xf>
    <xf numFmtId="4" fontId="12" fillId="4" borderId="14" xfId="6" applyNumberFormat="1" applyFont="1" applyFill="1" applyBorder="1" applyAlignment="1">
      <alignment horizontal="center" vertical="center" wrapText="1"/>
    </xf>
    <xf numFmtId="0" fontId="14" fillId="0" borderId="18" xfId="0" applyFont="1" applyBorder="1" applyAlignment="1"/>
    <xf numFmtId="0" fontId="15" fillId="0" borderId="0" xfId="6" applyFont="1" applyBorder="1" applyAlignment="1">
      <alignment horizontal="center" vertical="top" wrapText="1"/>
    </xf>
    <xf numFmtId="49" fontId="16" fillId="0" borderId="14" xfId="6" applyNumberFormat="1" applyFont="1" applyBorder="1" applyAlignment="1">
      <alignment horizontal="center" vertical="center" wrapText="1"/>
    </xf>
    <xf numFmtId="0" fontId="17" fillId="0" borderId="14" xfId="6" applyFont="1" applyBorder="1" applyAlignment="1">
      <alignment horizontal="left" vertical="center" wrapText="1"/>
    </xf>
    <xf numFmtId="4" fontId="18" fillId="0" borderId="14" xfId="6" applyNumberFormat="1" applyFont="1" applyBorder="1" applyAlignment="1">
      <alignment horizontal="center" vertical="center" wrapText="1"/>
    </xf>
    <xf numFmtId="4" fontId="0" fillId="0" borderId="0" xfId="0" applyNumberFormat="1"/>
    <xf numFmtId="0" fontId="20" fillId="0" borderId="0" xfId="6" applyFont="1" applyBorder="1" applyAlignment="1">
      <alignment horizontal="center" vertical="center" wrapText="1"/>
    </xf>
    <xf numFmtId="49" fontId="21" fillId="5" borderId="14" xfId="6" applyNumberFormat="1" applyFont="1" applyFill="1" applyBorder="1" applyAlignment="1">
      <alignment horizontal="left" vertical="center" wrapText="1" indent="1"/>
    </xf>
    <xf numFmtId="0" fontId="22" fillId="5" borderId="14" xfId="6" applyFont="1" applyFill="1" applyBorder="1" applyAlignment="1">
      <alignment horizontal="left" vertical="center" wrapText="1" indent="1"/>
    </xf>
    <xf numFmtId="4" fontId="23" fillId="5" borderId="14" xfId="6" applyNumberFormat="1" applyFont="1" applyFill="1" applyBorder="1" applyAlignment="1">
      <alignment horizontal="center" vertical="center" wrapText="1"/>
    </xf>
    <xf numFmtId="49" fontId="24" fillId="6" borderId="14" xfId="6" applyNumberFormat="1" applyFont="1" applyFill="1" applyBorder="1" applyAlignment="1">
      <alignment horizontal="left" vertical="center" wrapText="1" indent="2"/>
    </xf>
    <xf numFmtId="0" fontId="25" fillId="6" borderId="14" xfId="6" applyFont="1" applyFill="1" applyBorder="1" applyAlignment="1">
      <alignment horizontal="left" vertical="center" wrapText="1" indent="2"/>
    </xf>
    <xf numFmtId="4" fontId="26" fillId="6" borderId="14" xfId="6" applyNumberFormat="1" applyFont="1" applyFill="1" applyBorder="1" applyAlignment="1">
      <alignment horizontal="center" vertical="center" wrapText="1"/>
    </xf>
    <xf numFmtId="49" fontId="27" fillId="7" borderId="14" xfId="6" applyNumberFormat="1" applyFont="1" applyFill="1" applyBorder="1" applyAlignment="1">
      <alignment horizontal="left" vertical="center" wrapText="1" indent="3"/>
    </xf>
    <xf numFmtId="0" fontId="28" fillId="7" borderId="14" xfId="6" applyFont="1" applyFill="1" applyBorder="1" applyAlignment="1">
      <alignment horizontal="left" vertical="center" wrapText="1" indent="3"/>
    </xf>
    <xf numFmtId="4" fontId="29" fillId="7" borderId="14" xfId="6" applyNumberFormat="1" applyFont="1" applyFill="1" applyBorder="1" applyAlignment="1">
      <alignment horizontal="center" vertical="center" wrapText="1"/>
    </xf>
    <xf numFmtId="49" fontId="30" fillId="8" borderId="14" xfId="6" applyNumberFormat="1" applyFont="1" applyFill="1" applyBorder="1" applyAlignment="1">
      <alignment horizontal="left" vertical="center" wrapText="1" indent="4"/>
    </xf>
    <xf numFmtId="0" fontId="31" fillId="8" borderId="14" xfId="6" applyFont="1" applyFill="1" applyBorder="1" applyAlignment="1">
      <alignment horizontal="left" vertical="center" wrapText="1" indent="4"/>
    </xf>
    <xf numFmtId="4" fontId="32" fillId="8" borderId="14" xfId="6" applyNumberFormat="1" applyFont="1" applyFill="1" applyBorder="1" applyAlignment="1">
      <alignment horizontal="center" vertical="center" wrapText="1"/>
    </xf>
    <xf numFmtId="49" fontId="33" fillId="9" borderId="14" xfId="6" applyNumberFormat="1" applyFont="1" applyFill="1" applyBorder="1" applyAlignment="1">
      <alignment horizontal="left" vertical="center" wrapText="1" indent="5"/>
    </xf>
    <xf numFmtId="0" fontId="34" fillId="9" borderId="14" xfId="6" applyFont="1" applyFill="1" applyBorder="1" applyAlignment="1">
      <alignment horizontal="left" vertical="center" wrapText="1" indent="5"/>
    </xf>
    <xf numFmtId="4" fontId="35" fillId="9" borderId="14" xfId="6" applyNumberFormat="1" applyFont="1" applyFill="1" applyBorder="1" applyAlignment="1">
      <alignment horizontal="center" vertical="center" wrapText="1"/>
    </xf>
    <xf numFmtId="49" fontId="25" fillId="6" borderId="14" xfId="6" applyNumberFormat="1" applyFont="1" applyFill="1" applyBorder="1" applyAlignment="1">
      <alignment horizontal="left" vertical="center" wrapText="1" indent="2"/>
    </xf>
    <xf numFmtId="49" fontId="28" fillId="7" borderId="14" xfId="6" applyNumberFormat="1" applyFont="1" applyFill="1" applyBorder="1" applyAlignment="1">
      <alignment horizontal="left" vertical="center" wrapText="1" indent="3"/>
    </xf>
    <xf numFmtId="49" fontId="31" fillId="8" borderId="14" xfId="6" applyNumberFormat="1" applyFont="1" applyFill="1" applyBorder="1" applyAlignment="1">
      <alignment horizontal="left" vertical="center" wrapText="1" indent="4"/>
    </xf>
    <xf numFmtId="43" fontId="0" fillId="0" borderId="0" xfId="4" applyFont="1"/>
    <xf numFmtId="49" fontId="34" fillId="9" borderId="14" xfId="6" applyNumberFormat="1" applyFont="1" applyFill="1" applyBorder="1" applyAlignment="1">
      <alignment horizontal="left" vertical="center" wrapText="1" indent="5"/>
    </xf>
    <xf numFmtId="4" fontId="35" fillId="2" borderId="14" xfId="6" applyNumberFormat="1" applyFont="1" applyFill="1" applyBorder="1" applyAlignment="1">
      <alignment horizontal="center" vertical="center" wrapText="1"/>
    </xf>
    <xf numFmtId="0" fontId="19" fillId="0" borderId="0" xfId="0" applyFont="1"/>
    <xf numFmtId="4" fontId="32" fillId="2" borderId="14" xfId="6" applyNumberFormat="1" applyFont="1" applyFill="1" applyBorder="1" applyAlignment="1">
      <alignment horizontal="center" vertical="center" wrapText="1"/>
    </xf>
    <xf numFmtId="0" fontId="8" fillId="0" borderId="0" xfId="0" applyFont="1" applyAlignment="1">
      <alignment wrapText="1"/>
    </xf>
    <xf numFmtId="4" fontId="36" fillId="8" borderId="14" xfId="6" applyNumberFormat="1" applyFont="1" applyFill="1" applyBorder="1" applyAlignment="1">
      <alignment horizontal="center" vertical="center" wrapText="1"/>
    </xf>
    <xf numFmtId="0" fontId="37" fillId="0" borderId="0" xfId="6" applyFont="1" applyBorder="1" applyAlignment="1">
      <alignment horizontal="center" vertical="top" wrapText="1"/>
    </xf>
    <xf numFmtId="4" fontId="38" fillId="6" borderId="14" xfId="6" applyNumberFormat="1" applyFont="1" applyFill="1" applyBorder="1" applyAlignment="1">
      <alignment horizontal="center" vertical="center" wrapText="1"/>
    </xf>
    <xf numFmtId="49" fontId="34" fillId="10" borderId="14" xfId="6" applyNumberFormat="1" applyFont="1" applyFill="1" applyBorder="1" applyAlignment="1">
      <alignment horizontal="left" vertical="center" wrapText="1" indent="5"/>
    </xf>
    <xf numFmtId="0" fontId="34" fillId="10" borderId="14" xfId="6" applyFont="1" applyFill="1" applyBorder="1" applyAlignment="1">
      <alignment horizontal="left" vertical="center" wrapText="1" indent="5"/>
    </xf>
    <xf numFmtId="4" fontId="35" fillId="10" borderId="14" xfId="6" applyNumberFormat="1" applyFont="1" applyFill="1" applyBorder="1" applyAlignment="1">
      <alignment horizontal="center" vertical="center" wrapText="1"/>
    </xf>
    <xf numFmtId="49" fontId="39" fillId="5" borderId="14" xfId="6" applyNumberFormat="1" applyFont="1" applyFill="1" applyBorder="1" applyAlignment="1">
      <alignment horizontal="left" vertical="center" wrapText="1" indent="6"/>
    </xf>
    <xf numFmtId="0" fontId="39" fillId="5" borderId="14" xfId="6" applyFont="1" applyFill="1" applyBorder="1" applyAlignment="1">
      <alignment horizontal="left" vertical="center" wrapText="1" indent="6"/>
    </xf>
    <xf numFmtId="4" fontId="40" fillId="5" borderId="14" xfId="6" applyNumberFormat="1" applyFont="1" applyFill="1" applyBorder="1" applyAlignment="1">
      <alignment horizontal="center" vertical="center" wrapText="1"/>
    </xf>
    <xf numFmtId="49" fontId="34" fillId="9" borderId="14" xfId="6" applyNumberFormat="1" applyFont="1" applyFill="1" applyBorder="1" applyAlignment="1">
      <alignment horizontal="left" vertical="center" wrapText="1" indent="7"/>
    </xf>
    <xf numFmtId="0" fontId="34" fillId="9" borderId="14" xfId="6" applyFont="1" applyFill="1" applyBorder="1" applyAlignment="1">
      <alignment horizontal="left" vertical="center" wrapText="1" indent="7"/>
    </xf>
    <xf numFmtId="4" fontId="40" fillId="9" borderId="14" xfId="6" applyNumberFormat="1" applyFont="1" applyFill="1" applyBorder="1" applyAlignment="1">
      <alignment horizontal="center" vertical="center" wrapText="1"/>
    </xf>
    <xf numFmtId="49" fontId="22" fillId="5" borderId="14" xfId="6" applyNumberFormat="1" applyFont="1" applyFill="1" applyBorder="1" applyAlignment="1">
      <alignment horizontal="left" vertical="center" wrapText="1" indent="1"/>
    </xf>
    <xf numFmtId="4" fontId="41" fillId="2" borderId="14" xfId="6" applyNumberFormat="1" applyFont="1" applyFill="1" applyBorder="1" applyAlignment="1">
      <alignment horizontal="center" vertical="center" wrapText="1"/>
    </xf>
    <xf numFmtId="0" fontId="42" fillId="0" borderId="0" xfId="0" applyFont="1"/>
    <xf numFmtId="4" fontId="19" fillId="0" borderId="0" xfId="0" applyNumberFormat="1" applyFont="1"/>
    <xf numFmtId="0" fontId="25" fillId="6" borderId="0" xfId="6" applyFont="1" applyFill="1" applyBorder="1" applyAlignment="1">
      <alignment horizontal="left" vertical="center" wrapText="1" indent="3"/>
    </xf>
    <xf numFmtId="0" fontId="46" fillId="3" borderId="0" xfId="0" applyFont="1" applyFill="1" applyAlignment="1">
      <alignment vertical="center" wrapText="1"/>
    </xf>
    <xf numFmtId="164" fontId="46" fillId="3" borderId="0" xfId="0" applyNumberFormat="1" applyFont="1" applyFill="1" applyAlignment="1">
      <alignment vertical="center" wrapText="1"/>
    </xf>
    <xf numFmtId="0" fontId="46" fillId="0" borderId="0" xfId="0" applyFont="1" applyAlignment="1">
      <alignment horizontal="center" vertical="center" wrapText="1"/>
    </xf>
    <xf numFmtId="0" fontId="45" fillId="11" borderId="1" xfId="0" applyFont="1" applyFill="1" applyBorder="1" applyAlignment="1">
      <alignment horizontal="center" vertical="center" wrapText="1"/>
    </xf>
    <xf numFmtId="0" fontId="45" fillId="5" borderId="1" xfId="0" applyFont="1" applyFill="1" applyBorder="1" applyAlignment="1">
      <alignment vertical="center" wrapText="1"/>
    </xf>
    <xf numFmtId="164" fontId="45" fillId="5" borderId="1" xfId="0" applyNumberFormat="1" applyFont="1" applyFill="1" applyBorder="1" applyAlignment="1">
      <alignment horizontal="center" vertical="center" wrapText="1"/>
    </xf>
    <xf numFmtId="164" fontId="45" fillId="0" borderId="1" xfId="0" applyNumberFormat="1" applyFont="1" applyBorder="1" applyAlignment="1">
      <alignment vertical="center" wrapText="1"/>
    </xf>
    <xf numFmtId="0" fontId="46" fillId="0" borderId="0" xfId="0" applyFont="1" applyAlignment="1">
      <alignment vertical="center" wrapText="1"/>
    </xf>
    <xf numFmtId="164" fontId="46" fillId="0" borderId="1" xfId="0" applyNumberFormat="1" applyFont="1" applyBorder="1" applyAlignment="1">
      <alignment vertical="center" wrapText="1"/>
    </xf>
    <xf numFmtId="164" fontId="45" fillId="11" borderId="11" xfId="0" applyNumberFormat="1" applyFont="1" applyFill="1" applyBorder="1" applyAlignment="1">
      <alignment horizontal="center" vertical="center" wrapText="1"/>
    </xf>
    <xf numFmtId="164" fontId="45" fillId="11" borderId="1" xfId="0" applyNumberFormat="1" applyFont="1" applyFill="1" applyBorder="1" applyAlignment="1">
      <alignment horizontal="center" vertical="center" wrapText="1"/>
    </xf>
    <xf numFmtId="164" fontId="45" fillId="11" borderId="22" xfId="0" applyNumberFormat="1" applyFont="1" applyFill="1" applyBorder="1" applyAlignment="1">
      <alignment horizontal="center" vertical="center" wrapText="1"/>
    </xf>
    <xf numFmtId="0" fontId="46" fillId="0" borderId="1" xfId="0" applyFont="1" applyBorder="1" applyAlignment="1">
      <alignment vertical="center" wrapText="1"/>
    </xf>
    <xf numFmtId="0" fontId="45" fillId="0" borderId="1" xfId="0" applyFont="1" applyBorder="1" applyAlignment="1">
      <alignment vertical="center" wrapText="1"/>
    </xf>
    <xf numFmtId="0" fontId="46" fillId="3" borderId="1" xfId="0" applyFont="1" applyFill="1" applyBorder="1" applyAlignment="1">
      <alignment horizontal="left" vertical="center" wrapText="1" indent="1"/>
    </xf>
    <xf numFmtId="164" fontId="46" fillId="3" borderId="1" xfId="0" applyNumberFormat="1" applyFont="1" applyFill="1" applyBorder="1" applyAlignment="1">
      <alignment horizontal="center" vertical="center" wrapText="1"/>
    </xf>
    <xf numFmtId="0" fontId="49" fillId="3" borderId="1" xfId="0" applyFont="1" applyFill="1" applyBorder="1" applyAlignment="1">
      <alignment horizontal="left" vertical="center" wrapText="1"/>
    </xf>
    <xf numFmtId="0" fontId="46" fillId="0" borderId="23" xfId="0" applyFont="1" applyBorder="1" applyAlignment="1">
      <alignment horizontal="center" vertical="center" wrapText="1"/>
    </xf>
    <xf numFmtId="164" fontId="45" fillId="5" borderId="1" xfId="0" applyNumberFormat="1" applyFont="1" applyFill="1" applyBorder="1" applyAlignment="1">
      <alignment vertical="center" wrapText="1"/>
    </xf>
    <xf numFmtId="0" fontId="49" fillId="0" borderId="1" xfId="0" applyFont="1" applyFill="1" applyBorder="1" applyAlignment="1">
      <alignment horizontal="left" vertical="center" wrapText="1"/>
    </xf>
    <xf numFmtId="0" fontId="50" fillId="0" borderId="0" xfId="0" applyFont="1" applyAlignment="1">
      <alignment vertical="center" wrapText="1"/>
    </xf>
    <xf numFmtId="0" fontId="51" fillId="0" borderId="0" xfId="0" applyFont="1" applyAlignment="1">
      <alignment vertical="center" wrapText="1"/>
    </xf>
    <xf numFmtId="0" fontId="51" fillId="3" borderId="0" xfId="0" applyFont="1" applyFill="1" applyAlignment="1">
      <alignment vertical="center" wrapText="1"/>
    </xf>
    <xf numFmtId="0" fontId="51" fillId="0" borderId="0" xfId="0" applyFont="1" applyAlignment="1">
      <alignment horizontal="center" vertical="center" wrapText="1"/>
    </xf>
    <xf numFmtId="0" fontId="53" fillId="11" borderId="14" xfId="0" applyFont="1" applyFill="1" applyBorder="1" applyAlignment="1">
      <alignment horizontal="center" vertical="center" wrapText="1"/>
    </xf>
    <xf numFmtId="0" fontId="53" fillId="0" borderId="14" xfId="0" applyFont="1" applyBorder="1" applyAlignment="1">
      <alignment vertical="center" wrapText="1"/>
    </xf>
    <xf numFmtId="164" fontId="59" fillId="0" borderId="14" xfId="0" applyNumberFormat="1" applyFont="1" applyBorder="1" applyAlignment="1">
      <alignment vertical="center" wrapText="1"/>
    </xf>
    <xf numFmtId="164" fontId="59" fillId="2" borderId="14" xfId="0" applyNumberFormat="1" applyFont="1" applyFill="1" applyBorder="1" applyAlignment="1">
      <alignment vertical="center" wrapText="1"/>
    </xf>
    <xf numFmtId="0" fontId="60" fillId="0" borderId="14" xfId="0" applyFont="1" applyBorder="1" applyAlignment="1">
      <alignment vertical="center" wrapText="1"/>
    </xf>
    <xf numFmtId="0" fontId="55" fillId="0" borderId="14" xfId="0" applyFont="1" applyBorder="1" applyAlignment="1">
      <alignment vertical="center" wrapText="1"/>
    </xf>
    <xf numFmtId="164" fontId="61" fillId="0" borderId="14" xfId="0" applyNumberFormat="1" applyFont="1" applyBorder="1" applyAlignment="1">
      <alignment vertical="center" wrapText="1"/>
    </xf>
    <xf numFmtId="164" fontId="61" fillId="3" borderId="14" xfId="0" applyNumberFormat="1" applyFont="1" applyFill="1" applyBorder="1" applyAlignment="1">
      <alignment vertical="center" wrapText="1"/>
    </xf>
    <xf numFmtId="164" fontId="59" fillId="3" borderId="14" xfId="0" applyNumberFormat="1" applyFont="1" applyFill="1" applyBorder="1" applyAlignment="1">
      <alignment vertical="center" wrapText="1"/>
    </xf>
    <xf numFmtId="0" fontId="56" fillId="0" borderId="14" xfId="0" applyFont="1" applyFill="1" applyBorder="1" applyAlignment="1">
      <alignment vertical="center" wrapText="1"/>
    </xf>
    <xf numFmtId="164" fontId="61" fillId="2" borderId="14" xfId="0" applyNumberFormat="1" applyFont="1" applyFill="1" applyBorder="1" applyAlignment="1">
      <alignment vertical="center" wrapText="1"/>
    </xf>
    <xf numFmtId="0" fontId="62" fillId="0" borderId="14" xfId="0" applyFont="1" applyBorder="1" applyAlignment="1">
      <alignment vertical="center" wrapText="1"/>
    </xf>
    <xf numFmtId="0" fontId="66" fillId="0" borderId="14" xfId="0" applyFont="1" applyBorder="1" applyAlignment="1">
      <alignment horizontal="left" vertical="center" wrapText="1"/>
    </xf>
    <xf numFmtId="0" fontId="55" fillId="3" borderId="14" xfId="0" applyFont="1" applyFill="1" applyBorder="1" applyAlignment="1">
      <alignment vertical="center" wrapText="1"/>
    </xf>
    <xf numFmtId="0" fontId="67" fillId="3" borderId="14" xfId="0" applyFont="1" applyFill="1" applyBorder="1" applyAlignment="1">
      <alignment horizontal="left" vertical="center" wrapText="1"/>
    </xf>
    <xf numFmtId="0" fontId="62" fillId="3" borderId="14" xfId="0" applyFont="1" applyFill="1" applyBorder="1" applyAlignment="1">
      <alignment horizontal="left" vertical="center" wrapText="1"/>
    </xf>
    <xf numFmtId="0" fontId="71" fillId="0" borderId="14" xfId="0" applyFont="1" applyBorder="1" applyAlignment="1">
      <alignment vertical="center" wrapText="1"/>
    </xf>
    <xf numFmtId="0" fontId="72" fillId="0" borderId="14" xfId="0" applyFont="1" applyBorder="1" applyAlignment="1">
      <alignment vertical="center" wrapText="1"/>
    </xf>
    <xf numFmtId="0" fontId="56" fillId="3" borderId="14" xfId="0" applyFont="1" applyFill="1" applyBorder="1" applyAlignment="1">
      <alignment vertical="center" wrapText="1"/>
    </xf>
    <xf numFmtId="164" fontId="73" fillId="0" borderId="14" xfId="0" applyNumberFormat="1" applyFont="1" applyBorder="1" applyAlignment="1">
      <alignment vertical="center" wrapText="1"/>
    </xf>
    <xf numFmtId="0" fontId="55" fillId="0" borderId="0" xfId="0" applyFont="1" applyAlignment="1">
      <alignment vertical="center" wrapText="1"/>
    </xf>
    <xf numFmtId="164" fontId="61" fillId="0" borderId="21" xfId="0" applyNumberFormat="1" applyFont="1" applyBorder="1" applyAlignment="1">
      <alignment vertical="center" wrapText="1"/>
    </xf>
    <xf numFmtId="164" fontId="55" fillId="0" borderId="0" xfId="0" applyNumberFormat="1" applyFont="1" applyAlignment="1">
      <alignment vertical="center" wrapText="1"/>
    </xf>
    <xf numFmtId="4" fontId="74" fillId="0" borderId="1" xfId="0" applyNumberFormat="1" applyFont="1" applyFill="1" applyBorder="1" applyAlignment="1">
      <alignment horizontal="right" vertical="center" wrapText="1" readingOrder="1"/>
    </xf>
    <xf numFmtId="4" fontId="7" fillId="0" borderId="3" xfId="0" applyNumberFormat="1" applyFont="1" applyFill="1" applyBorder="1" applyAlignment="1">
      <alignment horizontal="center" vertical="top" wrapText="1"/>
    </xf>
    <xf numFmtId="4" fontId="2" fillId="0" borderId="3" xfId="0" applyNumberFormat="1" applyFont="1" applyFill="1" applyBorder="1" applyAlignment="1">
      <alignment horizontal="center" vertical="top" wrapText="1"/>
    </xf>
    <xf numFmtId="4" fontId="7" fillId="0" borderId="10" xfId="0" applyNumberFormat="1" applyFont="1" applyFill="1" applyBorder="1" applyAlignment="1">
      <alignment horizontal="center" vertical="top" wrapText="1"/>
    </xf>
    <xf numFmtId="4" fontId="3" fillId="0" borderId="0" xfId="0" applyNumberFormat="1" applyFont="1" applyFill="1" applyBorder="1" applyAlignment="1">
      <alignment horizontal="center" vertical="center" wrapText="1" readingOrder="1"/>
    </xf>
    <xf numFmtId="4" fontId="2" fillId="0" borderId="0" xfId="0" applyNumberFormat="1" applyFont="1" applyFill="1" applyBorder="1"/>
    <xf numFmtId="4" fontId="7" fillId="0" borderId="3" xfId="0" applyNumberFormat="1" applyFont="1" applyFill="1" applyBorder="1" applyAlignment="1">
      <alignment vertical="top" wrapText="1"/>
    </xf>
    <xf numFmtId="0" fontId="52" fillId="3" borderId="0" xfId="0" applyFont="1" applyFill="1" applyAlignment="1">
      <alignment horizontal="center" vertical="center" wrapText="1"/>
    </xf>
    <xf numFmtId="0" fontId="53" fillId="11" borderId="14" xfId="0" applyFont="1" applyFill="1" applyBorder="1" applyAlignment="1">
      <alignment horizontal="center" vertical="center" wrapText="1"/>
    </xf>
    <xf numFmtId="0" fontId="54" fillId="11" borderId="14" xfId="0" applyFont="1" applyFill="1" applyBorder="1" applyAlignment="1">
      <alignment horizontal="center" vertical="center" wrapText="1"/>
    </xf>
    <xf numFmtId="0" fontId="45" fillId="3" borderId="0" xfId="0" applyFont="1" applyFill="1" applyAlignment="1">
      <alignment horizontal="center" vertical="center" wrapText="1"/>
    </xf>
    <xf numFmtId="0" fontId="47" fillId="3" borderId="0" xfId="0" applyFont="1" applyFill="1" applyAlignment="1">
      <alignment horizontal="center" vertical="center" wrapText="1"/>
    </xf>
    <xf numFmtId="0" fontId="48" fillId="3" borderId="19" xfId="0" applyFont="1" applyFill="1" applyBorder="1" applyAlignment="1">
      <alignment horizontal="center" vertical="center" wrapText="1"/>
    </xf>
    <xf numFmtId="0" fontId="45" fillId="11" borderId="1" xfId="0" applyFont="1" applyFill="1" applyBorder="1" applyAlignment="1">
      <alignment horizontal="center" vertical="center" wrapText="1"/>
    </xf>
    <xf numFmtId="0" fontId="45" fillId="11" borderId="20" xfId="0" applyFont="1" applyFill="1" applyBorder="1" applyAlignment="1">
      <alignment horizontal="center" vertical="center" wrapText="1"/>
    </xf>
    <xf numFmtId="0" fontId="45" fillId="11" borderId="21" xfId="0" applyFont="1" applyFill="1" applyBorder="1" applyAlignment="1">
      <alignment horizontal="center" vertical="center" wrapText="1"/>
    </xf>
    <xf numFmtId="0" fontId="45" fillId="0" borderId="20" xfId="0" applyFont="1" applyBorder="1" applyAlignment="1">
      <alignment horizontal="center" vertical="center" wrapText="1"/>
    </xf>
    <xf numFmtId="0" fontId="45" fillId="0" borderId="23" xfId="0" applyFont="1" applyBorder="1" applyAlignment="1">
      <alignment horizontal="center" vertical="center" wrapText="1"/>
    </xf>
    <xf numFmtId="0" fontId="45" fillId="0" borderId="21" xfId="0" applyFont="1" applyBorder="1" applyAlignment="1">
      <alignment horizontal="center" vertical="center" wrapText="1"/>
    </xf>
    <xf numFmtId="0" fontId="48" fillId="11" borderId="1" xfId="0" applyFont="1" applyFill="1" applyBorder="1" applyAlignment="1">
      <alignment horizontal="center" vertical="center" wrapText="1"/>
    </xf>
    <xf numFmtId="0" fontId="46" fillId="0" borderId="23" xfId="0" applyFont="1" applyBorder="1" applyAlignment="1">
      <alignment horizontal="center" vertical="center" wrapText="1"/>
    </xf>
    <xf numFmtId="0" fontId="46" fillId="0" borderId="20" xfId="0" applyFont="1" applyBorder="1" applyAlignment="1">
      <alignment horizontal="center" vertical="center" wrapText="1"/>
    </xf>
    <xf numFmtId="0" fontId="46" fillId="0" borderId="21" xfId="0" applyFont="1" applyBorder="1" applyAlignment="1">
      <alignment horizontal="center" vertical="center" wrapText="1"/>
    </xf>
    <xf numFmtId="0" fontId="19" fillId="0" borderId="18" xfId="0" applyFont="1" applyBorder="1" applyAlignment="1">
      <alignment horizontal="center" wrapText="1"/>
    </xf>
    <xf numFmtId="0" fontId="8" fillId="0" borderId="13" xfId="0" applyFont="1" applyBorder="1" applyAlignment="1">
      <alignment horizontal="center"/>
    </xf>
    <xf numFmtId="49" fontId="11" fillId="0" borderId="14" xfId="6" applyNumberFormat="1" applyFont="1" applyFill="1" applyBorder="1" applyAlignment="1">
      <alignment horizontal="center" vertical="center" wrapText="1"/>
    </xf>
    <xf numFmtId="2" fontId="11" fillId="0" borderId="14" xfId="6" applyNumberFormat="1" applyFont="1" applyFill="1" applyBorder="1" applyAlignment="1">
      <alignment horizontal="center" vertical="center"/>
    </xf>
    <xf numFmtId="4" fontId="12" fillId="0" borderId="14" xfId="6" applyNumberFormat="1" applyFont="1" applyFill="1" applyBorder="1" applyAlignment="1">
      <alignment horizontal="center" vertical="center" wrapText="1"/>
    </xf>
    <xf numFmtId="4" fontId="12" fillId="0" borderId="15" xfId="6" applyNumberFormat="1" applyFont="1" applyFill="1" applyBorder="1" applyAlignment="1">
      <alignment horizontal="center" vertical="center" wrapText="1"/>
    </xf>
    <xf numFmtId="4" fontId="12" fillId="0" borderId="16" xfId="6" applyNumberFormat="1" applyFont="1" applyFill="1" applyBorder="1" applyAlignment="1">
      <alignment horizontal="center" vertical="center" wrapText="1"/>
    </xf>
    <xf numFmtId="4" fontId="12" fillId="0" borderId="17" xfId="6" applyNumberFormat="1"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75" fillId="0" borderId="1" xfId="0" applyFont="1" applyBorder="1" applyAlignment="1">
      <alignment horizontal="center" vertical="center" wrapText="1"/>
    </xf>
    <xf numFmtId="0" fontId="75" fillId="0" borderId="1" xfId="0" applyFont="1" applyBorder="1" applyAlignment="1">
      <alignment horizontal="center" vertical="center"/>
    </xf>
    <xf numFmtId="165" fontId="75" fillId="0" borderId="1" xfId="0" applyNumberFormat="1" applyFont="1" applyBorder="1" applyAlignment="1">
      <alignment horizontal="center" vertical="center" wrapText="1"/>
    </xf>
    <xf numFmtId="165" fontId="75" fillId="0" borderId="1" xfId="0" applyNumberFormat="1" applyFont="1" applyBorder="1" applyAlignment="1">
      <alignment horizontal="center" vertical="center"/>
    </xf>
    <xf numFmtId="166" fontId="75" fillId="0" borderId="1" xfId="0" applyNumberFormat="1" applyFont="1" applyBorder="1" applyAlignment="1">
      <alignment horizontal="center" vertical="center" wrapText="1"/>
    </xf>
    <xf numFmtId="166" fontId="75" fillId="0" borderId="1" xfId="0" applyNumberFormat="1" applyFont="1" applyBorder="1" applyAlignment="1">
      <alignment horizontal="center" vertical="center"/>
    </xf>
    <xf numFmtId="0" fontId="75" fillId="0" borderId="1" xfId="0" applyFont="1" applyBorder="1" applyAlignment="1">
      <alignment horizontal="center" vertical="center"/>
    </xf>
    <xf numFmtId="0" fontId="73" fillId="0" borderId="1" xfId="0" applyFont="1" applyFill="1" applyBorder="1" applyAlignment="1">
      <alignment horizontal="left" vertical="center" wrapText="1"/>
    </xf>
    <xf numFmtId="3" fontId="73" fillId="0" borderId="1" xfId="0" applyNumberFormat="1" applyFont="1" applyFill="1" applyBorder="1" applyAlignment="1">
      <alignment horizontal="center" vertical="center"/>
    </xf>
    <xf numFmtId="3" fontId="73" fillId="0" borderId="1" xfId="0" applyNumberFormat="1" applyFont="1" applyBorder="1" applyAlignment="1">
      <alignment horizontal="center" vertical="center"/>
    </xf>
    <xf numFmtId="0" fontId="76" fillId="0" borderId="1" xfId="0" applyFont="1" applyBorder="1" applyAlignment="1">
      <alignment horizontal="center" vertical="center" wrapText="1"/>
    </xf>
    <xf numFmtId="3" fontId="0" fillId="0" borderId="1" xfId="0" applyNumberFormat="1" applyBorder="1" applyAlignment="1">
      <alignment horizontal="center" vertical="center"/>
    </xf>
    <xf numFmtId="3" fontId="77" fillId="0" borderId="1" xfId="0" applyNumberFormat="1" applyFont="1" applyBorder="1" applyAlignment="1">
      <alignment horizontal="center" vertical="center"/>
    </xf>
    <xf numFmtId="4" fontId="0" fillId="0" borderId="0" xfId="0" applyNumberFormat="1" applyAlignment="1">
      <alignment horizontal="center" vertical="center"/>
    </xf>
    <xf numFmtId="3" fontId="0" fillId="0" borderId="0" xfId="0" applyNumberFormat="1" applyAlignment="1">
      <alignment horizontal="center" vertical="center"/>
    </xf>
    <xf numFmtId="0" fontId="78" fillId="0" borderId="0" xfId="0" applyFont="1" applyAlignment="1">
      <alignment horizontal="center" vertical="center"/>
    </xf>
    <xf numFmtId="3" fontId="79" fillId="0" borderId="0" xfId="0" applyNumberFormat="1" applyFont="1" applyAlignment="1">
      <alignment horizontal="center" vertical="center"/>
    </xf>
    <xf numFmtId="0" fontId="80" fillId="0" borderId="0" xfId="0" applyFont="1" applyAlignment="1">
      <alignment horizontal="center" vertical="center"/>
    </xf>
    <xf numFmtId="4" fontId="6" fillId="0" borderId="24" xfId="0" applyNumberFormat="1" applyFont="1" applyFill="1" applyBorder="1" applyAlignment="1">
      <alignment horizontal="left" vertical="center" wrapText="1" readingOrder="1"/>
    </xf>
    <xf numFmtId="4" fontId="6" fillId="0" borderId="25" xfId="0" applyNumberFormat="1" applyFont="1" applyFill="1" applyBorder="1" applyAlignment="1">
      <alignment horizontal="left" vertical="center" wrapText="1" readingOrder="1"/>
    </xf>
    <xf numFmtId="4" fontId="6" fillId="0" borderId="26" xfId="0" applyNumberFormat="1" applyFont="1" applyFill="1" applyBorder="1" applyAlignment="1">
      <alignment horizontal="left" vertical="center" wrapText="1" readingOrder="1"/>
    </xf>
    <xf numFmtId="4" fontId="81" fillId="0" borderId="27" xfId="0" applyNumberFormat="1" applyFont="1" applyFill="1" applyBorder="1" applyAlignment="1">
      <alignment horizontal="left" wrapText="1"/>
    </xf>
    <xf numFmtId="4" fontId="81" fillId="0" borderId="28" xfId="0" applyNumberFormat="1" applyFont="1" applyFill="1" applyBorder="1" applyAlignment="1">
      <alignment horizontal="left" wrapText="1"/>
    </xf>
    <xf numFmtId="4" fontId="81" fillId="0" borderId="29" xfId="0" applyNumberFormat="1" applyFont="1" applyFill="1" applyBorder="1" applyAlignment="1">
      <alignment horizontal="left" wrapText="1"/>
    </xf>
    <xf numFmtId="4" fontId="82" fillId="0" borderId="27" xfId="0" applyNumberFormat="1" applyFont="1" applyFill="1" applyBorder="1" applyAlignment="1">
      <alignment horizontal="left" wrapText="1"/>
    </xf>
    <xf numFmtId="4" fontId="82" fillId="0" borderId="28" xfId="0" applyNumberFormat="1" applyFont="1" applyFill="1" applyBorder="1" applyAlignment="1">
      <alignment horizontal="left" wrapText="1"/>
    </xf>
    <xf numFmtId="4" fontId="82" fillId="0" borderId="29" xfId="0" applyNumberFormat="1" applyFont="1" applyFill="1" applyBorder="1" applyAlignment="1">
      <alignment horizontal="left" wrapText="1"/>
    </xf>
    <xf numFmtId="4" fontId="82" fillId="0" borderId="6" xfId="0" applyNumberFormat="1" applyFont="1" applyFill="1" applyBorder="1" applyAlignment="1">
      <alignment wrapText="1"/>
    </xf>
    <xf numFmtId="0" fontId="83" fillId="0" borderId="0" xfId="0" applyFont="1" applyFill="1" applyBorder="1" applyAlignment="1">
      <alignment horizontal="center" vertical="center"/>
    </xf>
    <xf numFmtId="0" fontId="84" fillId="0" borderId="0" xfId="0" applyFont="1" applyFill="1" applyBorder="1" applyAlignment="1">
      <alignment horizontal="justify" vertical="center"/>
    </xf>
    <xf numFmtId="0" fontId="87" fillId="0" borderId="0" xfId="0" applyFont="1" applyFill="1" applyBorder="1" applyAlignment="1">
      <alignment horizontal="justify" vertical="center"/>
    </xf>
    <xf numFmtId="0" fontId="86" fillId="0" borderId="0" xfId="0" applyFont="1" applyFill="1" applyBorder="1" applyAlignment="1">
      <alignment horizontal="justify" vertical="center"/>
    </xf>
    <xf numFmtId="0" fontId="85" fillId="0" borderId="0" xfId="0" applyFont="1" applyFill="1" applyBorder="1" applyAlignment="1">
      <alignment horizontal="justify" vertical="center"/>
    </xf>
    <xf numFmtId="4" fontId="89" fillId="0" borderId="1" xfId="0" applyNumberFormat="1" applyFont="1" applyFill="1" applyBorder="1" applyAlignment="1">
      <alignment horizontal="right" vertical="center" wrapText="1" readingOrder="1"/>
    </xf>
    <xf numFmtId="44" fontId="90" fillId="0" borderId="30" xfId="0" applyNumberFormat="1" applyFont="1" applyFill="1" applyBorder="1" applyAlignment="1" applyProtection="1">
      <alignment horizontal="left" vertical="top" indent="2" readingOrder="1"/>
      <protection hidden="1"/>
    </xf>
    <xf numFmtId="0" fontId="0" fillId="3" borderId="0" xfId="0" applyFill="1"/>
    <xf numFmtId="44" fontId="91" fillId="0" borderId="0" xfId="0" applyNumberFormat="1" applyFont="1" applyFill="1" applyBorder="1" applyAlignment="1" applyProtection="1">
      <alignment horizontal="left" vertical="top" readingOrder="1"/>
      <protection hidden="1"/>
    </xf>
    <xf numFmtId="43" fontId="8" fillId="3" borderId="0" xfId="4" applyFont="1" applyFill="1"/>
    <xf numFmtId="43" fontId="0" fillId="3" borderId="0" xfId="0" applyNumberFormat="1" applyFill="1"/>
    <xf numFmtId="0" fontId="92" fillId="3" borderId="31" xfId="0" applyFont="1" applyFill="1" applyBorder="1"/>
    <xf numFmtId="0" fontId="93" fillId="3" borderId="31" xfId="0" applyFont="1" applyFill="1" applyBorder="1" applyAlignment="1">
      <alignment horizontal="left"/>
    </xf>
    <xf numFmtId="0" fontId="75" fillId="3" borderId="0" xfId="0" applyFont="1" applyFill="1"/>
    <xf numFmtId="0" fontId="94" fillId="9" borderId="31" xfId="0" applyFont="1" applyFill="1" applyBorder="1" applyAlignment="1">
      <alignment vertical="top" wrapText="1"/>
    </xf>
    <xf numFmtId="8" fontId="0" fillId="3" borderId="0" xfId="0" applyNumberFormat="1" applyFill="1"/>
    <xf numFmtId="4" fontId="97" fillId="0" borderId="0" xfId="0" applyNumberFormat="1" applyFont="1" applyFill="1" applyBorder="1" applyAlignment="1">
      <alignment wrapText="1"/>
    </xf>
    <xf numFmtId="4" fontId="81" fillId="0" borderId="24" xfId="0" applyNumberFormat="1" applyFont="1" applyFill="1" applyBorder="1" applyAlignment="1">
      <alignment horizontal="left" wrapText="1"/>
    </xf>
    <xf numFmtId="4" fontId="81" fillId="0" borderId="25" xfId="0" applyNumberFormat="1" applyFont="1" applyFill="1" applyBorder="1" applyAlignment="1">
      <alignment horizontal="left" wrapText="1"/>
    </xf>
    <xf numFmtId="4" fontId="81" fillId="0" borderId="26" xfId="0" applyNumberFormat="1" applyFont="1" applyFill="1" applyBorder="1" applyAlignment="1">
      <alignment horizontal="left" wrapText="1"/>
    </xf>
    <xf numFmtId="0" fontId="46" fillId="0" borderId="20" xfId="0" applyFont="1" applyBorder="1" applyAlignment="1">
      <alignment horizontal="left" vertical="center" wrapText="1"/>
    </xf>
    <xf numFmtId="0" fontId="46" fillId="0" borderId="21" xfId="0" applyFont="1" applyBorder="1" applyAlignment="1">
      <alignment horizontal="left" vertical="center" wrapText="1"/>
    </xf>
    <xf numFmtId="4" fontId="82" fillId="0" borderId="24" xfId="0" applyNumberFormat="1" applyFont="1" applyFill="1" applyBorder="1" applyAlignment="1">
      <alignment horizontal="left" wrapText="1"/>
    </xf>
    <xf numFmtId="4" fontId="82" fillId="0" borderId="25" xfId="0" applyNumberFormat="1" applyFont="1" applyFill="1" applyBorder="1" applyAlignment="1">
      <alignment horizontal="left" wrapText="1"/>
    </xf>
    <xf numFmtId="4" fontId="82" fillId="0" borderId="26" xfId="0" applyNumberFormat="1" applyFont="1" applyFill="1" applyBorder="1" applyAlignment="1">
      <alignment horizontal="left" wrapText="1"/>
    </xf>
  </cellXfs>
  <cellStyles count="7">
    <cellStyle name="Comma" xfId="4"/>
    <cellStyle name="Comma [0]" xfId="5"/>
    <cellStyle name="Currency" xfId="2"/>
    <cellStyle name="Currency [0]" xfId="3"/>
    <cellStyle name="Normal" xfId="0" builtinId="0"/>
    <cellStyle name="Normal 2" xfId="6"/>
    <cellStyle name="Percent"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C769"/>
  <sheetViews>
    <sheetView showGridLines="0" tabSelected="1" workbookViewId="0">
      <pane xSplit="12" ySplit="5" topLeftCell="M190" activePane="bottomRight" state="frozen"/>
      <selection pane="topRight" activeCell="M1" sqref="M1"/>
      <selection pane="bottomLeft" activeCell="A6" sqref="A6"/>
      <selection pane="bottomRight" activeCell="Y199" sqref="Y199"/>
    </sheetView>
  </sheetViews>
  <sheetFormatPr defaultColWidth="9.140625" defaultRowHeight="15"/>
  <cols>
    <col min="1" max="1" width="9.140625" style="1"/>
    <col min="2" max="2" width="13.7109375" style="1" customWidth="1"/>
    <col min="3" max="3" width="61.7109375" style="1" customWidth="1"/>
    <col min="4" max="12" width="15.140625" style="1" hidden="1" customWidth="1"/>
    <col min="13" max="13" width="15.140625" style="1" customWidth="1"/>
    <col min="14" max="14" width="15.140625" style="1" hidden="1" customWidth="1"/>
    <col min="15" max="15" width="15.140625" style="1" customWidth="1"/>
    <col min="16" max="17" width="15.140625" style="1" hidden="1" customWidth="1"/>
    <col min="18" max="18" width="15.140625" style="1" customWidth="1"/>
    <col min="19" max="22" width="15.140625" style="1" hidden="1" customWidth="1"/>
    <col min="23" max="23" width="15.140625" style="1" customWidth="1"/>
    <col min="24" max="24" width="15.140625" style="1" hidden="1" customWidth="1"/>
    <col min="25" max="25" width="19.42578125" style="1" customWidth="1"/>
    <col min="26" max="26" width="15.140625" style="1" hidden="1" customWidth="1"/>
    <col min="27" max="27" width="15.140625" style="1" customWidth="1"/>
    <col min="28" max="28" width="35.42578125" style="1" customWidth="1"/>
    <col min="29" max="29" width="52.28515625" style="1" customWidth="1"/>
    <col min="30" max="16384" width="9.140625" style="1"/>
  </cols>
  <sheetData>
    <row r="1" spans="2:28" ht="7.35" customHeight="1"/>
    <row r="2" spans="2:28" ht="18" customHeight="1">
      <c r="B2" s="141" t="s">
        <v>0</v>
      </c>
      <c r="C2" s="142"/>
    </row>
    <row r="3" spans="2:28" ht="10.9" customHeight="1" thickBot="1"/>
    <row r="4" spans="2:28" ht="77.25" customHeight="1">
      <c r="B4" s="13" t="s">
        <v>8</v>
      </c>
      <c r="C4" s="14" t="s">
        <v>9</v>
      </c>
      <c r="D4" s="143" t="s">
        <v>2</v>
      </c>
      <c r="E4" s="143"/>
      <c r="F4" s="138" t="s">
        <v>3</v>
      </c>
      <c r="G4" s="138"/>
      <c r="H4" s="138"/>
      <c r="I4" s="138" t="s">
        <v>4</v>
      </c>
      <c r="J4" s="139"/>
      <c r="K4" s="139"/>
      <c r="L4" s="139"/>
      <c r="M4" s="138" t="s">
        <v>5</v>
      </c>
      <c r="N4" s="139"/>
      <c r="O4" s="138" t="s">
        <v>6</v>
      </c>
      <c r="P4" s="139"/>
      <c r="Q4" s="139"/>
      <c r="R4" s="138" t="s">
        <v>7</v>
      </c>
      <c r="S4" s="138"/>
      <c r="T4" s="138"/>
      <c r="U4" s="138"/>
      <c r="V4" s="138"/>
      <c r="W4" s="138" t="s">
        <v>269</v>
      </c>
      <c r="X4" s="138"/>
      <c r="Y4" s="138" t="s">
        <v>270</v>
      </c>
      <c r="Z4" s="140"/>
      <c r="AA4" s="27" t="s">
        <v>282</v>
      </c>
      <c r="AB4" s="28" t="s">
        <v>271</v>
      </c>
    </row>
    <row r="5" spans="2:28" ht="60" hidden="1">
      <c r="B5" s="15" t="s">
        <v>8</v>
      </c>
      <c r="C5" s="3" t="s">
        <v>9</v>
      </c>
      <c r="D5" s="4" t="s">
        <v>11</v>
      </c>
      <c r="E5" s="4" t="s">
        <v>13</v>
      </c>
      <c r="F5" s="4" t="s">
        <v>14</v>
      </c>
      <c r="G5" s="4" t="s">
        <v>16</v>
      </c>
      <c r="H5" s="4" t="s">
        <v>13</v>
      </c>
      <c r="I5" s="4" t="s">
        <v>14</v>
      </c>
      <c r="J5" s="4" t="s">
        <v>16</v>
      </c>
      <c r="K5" s="4" t="s">
        <v>17</v>
      </c>
      <c r="L5" s="4" t="s">
        <v>13</v>
      </c>
      <c r="M5" s="4" t="s">
        <v>18</v>
      </c>
      <c r="N5" s="4" t="s">
        <v>13</v>
      </c>
      <c r="O5" s="4" t="s">
        <v>14</v>
      </c>
      <c r="P5" s="4" t="s">
        <v>15</v>
      </c>
      <c r="Q5" s="4" t="s">
        <v>13</v>
      </c>
      <c r="R5" s="4" t="s">
        <v>14</v>
      </c>
      <c r="S5" s="4" t="s">
        <v>15</v>
      </c>
      <c r="T5" s="4" t="s">
        <v>12</v>
      </c>
      <c r="U5" s="4" t="s">
        <v>17</v>
      </c>
      <c r="V5" s="4" t="s">
        <v>13</v>
      </c>
      <c r="W5" s="4" t="s">
        <v>14</v>
      </c>
      <c r="X5" s="4" t="s">
        <v>13</v>
      </c>
      <c r="Y5" s="4" t="s">
        <v>14</v>
      </c>
      <c r="Z5" s="20" t="s">
        <v>13</v>
      </c>
      <c r="AA5" s="20"/>
      <c r="AB5" s="25"/>
    </row>
    <row r="6" spans="2:28" ht="45">
      <c r="B6" s="16" t="s">
        <v>19</v>
      </c>
      <c r="C6" s="5" t="s">
        <v>20</v>
      </c>
      <c r="D6" s="6">
        <f t="shared" ref="D6:Z6" si="0">SUM(D20,D218,D358,D652,D674,D705)</f>
        <v>3978400</v>
      </c>
      <c r="E6" s="6">
        <f t="shared" si="0"/>
        <v>1100</v>
      </c>
      <c r="F6" s="6">
        <f t="shared" si="0"/>
        <v>3978400.0000000005</v>
      </c>
      <c r="G6" s="6">
        <f t="shared" si="0"/>
        <v>35000</v>
      </c>
      <c r="H6" s="6">
        <f t="shared" si="0"/>
        <v>1424.25</v>
      </c>
      <c r="I6" s="6">
        <f t="shared" si="0"/>
        <v>3975830.5387800001</v>
      </c>
      <c r="J6" s="6">
        <f t="shared" si="0"/>
        <v>34999.996200000001</v>
      </c>
      <c r="K6" s="6">
        <f t="shared" si="0"/>
        <v>38334.019990000001</v>
      </c>
      <c r="L6" s="6">
        <f t="shared" si="0"/>
        <v>959.33684000000017</v>
      </c>
      <c r="M6" s="6">
        <f t="shared" si="0"/>
        <v>5485000</v>
      </c>
      <c r="N6" s="6">
        <f t="shared" si="0"/>
        <v>1200</v>
      </c>
      <c r="O6" s="6">
        <f t="shared" si="0"/>
        <v>5485000</v>
      </c>
      <c r="P6" s="6">
        <f t="shared" si="0"/>
        <v>4000</v>
      </c>
      <c r="Q6" s="6">
        <f t="shared" si="0"/>
        <v>4458.0680000000002</v>
      </c>
      <c r="R6" s="6">
        <f t="shared" si="0"/>
        <v>3477439.5394400004</v>
      </c>
      <c r="S6" s="6">
        <f t="shared" si="0"/>
        <v>3852.2205399999998</v>
      </c>
      <c r="T6" s="6">
        <f t="shared" si="0"/>
        <v>15257.5</v>
      </c>
      <c r="U6" s="6">
        <f t="shared" si="0"/>
        <v>16139.941220000001</v>
      </c>
      <c r="V6" s="6">
        <f t="shared" si="0"/>
        <v>3207.4562699999997</v>
      </c>
      <c r="W6" s="6">
        <f t="shared" si="0"/>
        <v>4800000</v>
      </c>
      <c r="X6" s="6">
        <f t="shared" si="0"/>
        <v>1890</v>
      </c>
      <c r="Y6" s="6">
        <f t="shared" si="0"/>
        <v>5218262</v>
      </c>
      <c r="Z6" s="21">
        <f t="shared" si="0"/>
        <v>2453</v>
      </c>
      <c r="AA6" s="6">
        <f>Y6-W6</f>
        <v>418262</v>
      </c>
      <c r="AB6" s="25"/>
    </row>
    <row r="7" spans="2:28">
      <c r="B7" s="16" t="s">
        <v>1</v>
      </c>
      <c r="C7" s="7" t="s">
        <v>21</v>
      </c>
      <c r="D7" s="8">
        <f>SUM(D21)</f>
        <v>2667</v>
      </c>
      <c r="E7" s="8">
        <f>SUM(E21)</f>
        <v>0</v>
      </c>
      <c r="F7" s="8">
        <f t="shared" ref="F7:H7" si="1">SUM(F21)</f>
        <v>0</v>
      </c>
      <c r="G7" s="8">
        <f t="shared" si="1"/>
        <v>0</v>
      </c>
      <c r="H7" s="8">
        <f t="shared" si="1"/>
        <v>0</v>
      </c>
      <c r="I7" s="8">
        <f t="shared" ref="I7:L7" si="2">SUM(I21)</f>
        <v>0</v>
      </c>
      <c r="J7" s="8">
        <f t="shared" si="2"/>
        <v>0</v>
      </c>
      <c r="K7" s="8">
        <f t="shared" si="2"/>
        <v>0</v>
      </c>
      <c r="L7" s="8">
        <f t="shared" si="2"/>
        <v>0</v>
      </c>
      <c r="M7" s="8">
        <f>SUM(M21)</f>
        <v>2443</v>
      </c>
      <c r="N7" s="8">
        <f>SUM(N21)</f>
        <v>0</v>
      </c>
      <c r="O7" s="8">
        <f t="shared" ref="O7:Q7" si="3">SUM(O21)</f>
        <v>0</v>
      </c>
      <c r="P7" s="8">
        <f t="shared" si="3"/>
        <v>0</v>
      </c>
      <c r="Q7" s="8">
        <f t="shared" si="3"/>
        <v>0</v>
      </c>
      <c r="R7" s="8">
        <f t="shared" ref="R7:V7" si="4">SUM(R21)</f>
        <v>0</v>
      </c>
      <c r="S7" s="8">
        <f t="shared" si="4"/>
        <v>0</v>
      </c>
      <c r="T7" s="8">
        <f t="shared" si="4"/>
        <v>0</v>
      </c>
      <c r="U7" s="8">
        <f t="shared" si="4"/>
        <v>0</v>
      </c>
      <c r="V7" s="8">
        <f t="shared" si="4"/>
        <v>0</v>
      </c>
      <c r="W7" s="8">
        <f>SUM(W21)</f>
        <v>2696</v>
      </c>
      <c r="X7" s="8">
        <f>SUM(X21)</f>
        <v>0</v>
      </c>
      <c r="Y7" s="8">
        <f>SUM(Y21)</f>
        <v>2802</v>
      </c>
      <c r="Z7" s="22">
        <f>SUM(Z21)</f>
        <v>0</v>
      </c>
      <c r="AA7" s="8">
        <f t="shared" ref="AA7:AA70" si="5">Y7-W7</f>
        <v>106</v>
      </c>
      <c r="AB7" s="25"/>
    </row>
    <row r="8" spans="2:28">
      <c r="B8" s="16" t="s">
        <v>1</v>
      </c>
      <c r="C8" s="7" t="s">
        <v>22</v>
      </c>
      <c r="D8" s="8">
        <f t="shared" ref="D8:Z8" si="6">SUM(D22,D219,D359,D653,D675,D706)</f>
        <v>5384</v>
      </c>
      <c r="E8" s="8">
        <f t="shared" si="6"/>
        <v>0</v>
      </c>
      <c r="F8" s="8">
        <f t="shared" si="6"/>
        <v>0</v>
      </c>
      <c r="G8" s="8">
        <f t="shared" si="6"/>
        <v>0</v>
      </c>
      <c r="H8" s="8">
        <f t="shared" si="6"/>
        <v>0</v>
      </c>
      <c r="I8" s="8">
        <f t="shared" si="6"/>
        <v>0</v>
      </c>
      <c r="J8" s="8">
        <f t="shared" si="6"/>
        <v>0</v>
      </c>
      <c r="K8" s="8">
        <f t="shared" si="6"/>
        <v>0</v>
      </c>
      <c r="L8" s="8">
        <f t="shared" si="6"/>
        <v>0</v>
      </c>
      <c r="M8" s="8">
        <f t="shared" si="6"/>
        <v>1183</v>
      </c>
      <c r="N8" s="8">
        <f t="shared" si="6"/>
        <v>0</v>
      </c>
      <c r="O8" s="8">
        <f t="shared" si="6"/>
        <v>0</v>
      </c>
      <c r="P8" s="8">
        <f t="shared" si="6"/>
        <v>0</v>
      </c>
      <c r="Q8" s="8">
        <f t="shared" si="6"/>
        <v>0</v>
      </c>
      <c r="R8" s="8">
        <f t="shared" si="6"/>
        <v>0</v>
      </c>
      <c r="S8" s="8">
        <f t="shared" si="6"/>
        <v>0</v>
      </c>
      <c r="T8" s="8">
        <f t="shared" si="6"/>
        <v>0</v>
      </c>
      <c r="U8" s="8">
        <f t="shared" si="6"/>
        <v>0</v>
      </c>
      <c r="V8" s="8">
        <f t="shared" si="6"/>
        <v>0</v>
      </c>
      <c r="W8" s="8">
        <f t="shared" si="6"/>
        <v>10730</v>
      </c>
      <c r="X8" s="8">
        <f t="shared" si="6"/>
        <v>0</v>
      </c>
      <c r="Y8" s="8">
        <f t="shared" si="6"/>
        <v>10790</v>
      </c>
      <c r="Z8" s="22">
        <f t="shared" si="6"/>
        <v>0</v>
      </c>
      <c r="AA8" s="8">
        <f t="shared" si="5"/>
        <v>60</v>
      </c>
      <c r="AB8" s="25"/>
    </row>
    <row r="9" spans="2:28">
      <c r="B9" s="16" t="s">
        <v>1</v>
      </c>
      <c r="C9" s="7" t="s">
        <v>23</v>
      </c>
      <c r="D9" s="8">
        <f t="shared" ref="D9:Z9" si="7">SUM(D23,D220,D360,D654,D676,D707)</f>
        <v>3930965</v>
      </c>
      <c r="E9" s="8">
        <f t="shared" si="7"/>
        <v>1064</v>
      </c>
      <c r="F9" s="8">
        <f t="shared" si="7"/>
        <v>3932480.8370000008</v>
      </c>
      <c r="G9" s="8">
        <f t="shared" si="7"/>
        <v>35000</v>
      </c>
      <c r="H9" s="8">
        <f t="shared" si="7"/>
        <v>1330.25</v>
      </c>
      <c r="I9" s="8">
        <f t="shared" si="7"/>
        <v>3930448.1255199998</v>
      </c>
      <c r="J9" s="8">
        <f t="shared" si="7"/>
        <v>34999.996200000001</v>
      </c>
      <c r="K9" s="8">
        <f t="shared" si="7"/>
        <v>33329.891799999998</v>
      </c>
      <c r="L9" s="8">
        <f t="shared" si="7"/>
        <v>897.62766000000011</v>
      </c>
      <c r="M9" s="8">
        <f t="shared" si="7"/>
        <v>5361120</v>
      </c>
      <c r="N9" s="8">
        <f t="shared" si="7"/>
        <v>1159</v>
      </c>
      <c r="O9" s="8">
        <f t="shared" si="7"/>
        <v>5360689.9300000006</v>
      </c>
      <c r="P9" s="8">
        <f t="shared" si="7"/>
        <v>3979.2629999999999</v>
      </c>
      <c r="Q9" s="8">
        <f t="shared" si="7"/>
        <v>4370.0830000000005</v>
      </c>
      <c r="R9" s="8">
        <f t="shared" si="7"/>
        <v>3446099.9061099999</v>
      </c>
      <c r="S9" s="8">
        <f t="shared" si="7"/>
        <v>3832.10556</v>
      </c>
      <c r="T9" s="8">
        <f t="shared" si="7"/>
        <v>3200</v>
      </c>
      <c r="U9" s="8">
        <f t="shared" si="7"/>
        <v>14940.08052</v>
      </c>
      <c r="V9" s="8">
        <f t="shared" si="7"/>
        <v>3165.8254399999996</v>
      </c>
      <c r="W9" s="8">
        <f t="shared" si="7"/>
        <v>4695325</v>
      </c>
      <c r="X9" s="8">
        <f t="shared" si="7"/>
        <v>1790</v>
      </c>
      <c r="Y9" s="8">
        <f t="shared" si="7"/>
        <v>5091890</v>
      </c>
      <c r="Z9" s="22">
        <f t="shared" si="7"/>
        <v>2353</v>
      </c>
      <c r="AA9" s="8">
        <f t="shared" si="5"/>
        <v>396565</v>
      </c>
      <c r="AB9" s="25"/>
    </row>
    <row r="10" spans="2:28">
      <c r="B10" s="16" t="s">
        <v>1</v>
      </c>
      <c r="C10" s="9" t="s">
        <v>24</v>
      </c>
      <c r="D10" s="8">
        <f>SUM(D24,D361)</f>
        <v>33210</v>
      </c>
      <c r="E10" s="8">
        <f>SUM(E24,E361)</f>
        <v>490</v>
      </c>
      <c r="F10" s="8">
        <f t="shared" ref="F10:H10" si="8">SUM(F24,F361)</f>
        <v>31186.054</v>
      </c>
      <c r="G10" s="8">
        <f t="shared" si="8"/>
        <v>0</v>
      </c>
      <c r="H10" s="8">
        <f t="shared" si="8"/>
        <v>391</v>
      </c>
      <c r="I10" s="8">
        <f t="shared" ref="I10:L10" si="9">SUM(I24,I361)</f>
        <v>30875.65149</v>
      </c>
      <c r="J10" s="8">
        <f t="shared" si="9"/>
        <v>0</v>
      </c>
      <c r="K10" s="8">
        <f t="shared" si="9"/>
        <v>3401.7305799999999</v>
      </c>
      <c r="L10" s="8">
        <f t="shared" si="9"/>
        <v>261.99849999999998</v>
      </c>
      <c r="M10" s="8">
        <f>SUM(M24,M361)</f>
        <v>34174</v>
      </c>
      <c r="N10" s="8">
        <f>SUM(N24,N361)</f>
        <v>510</v>
      </c>
      <c r="O10" s="8">
        <f t="shared" ref="O10:Q10" si="10">SUM(O24,O361)</f>
        <v>33666</v>
      </c>
      <c r="P10" s="8">
        <f t="shared" si="10"/>
        <v>0</v>
      </c>
      <c r="Q10" s="8">
        <f t="shared" si="10"/>
        <v>555.96</v>
      </c>
      <c r="R10" s="8">
        <f t="shared" ref="R10:V10" si="11">SUM(R24,R361)</f>
        <v>19867.823849999997</v>
      </c>
      <c r="S10" s="8">
        <f t="shared" si="11"/>
        <v>0</v>
      </c>
      <c r="T10" s="8">
        <f t="shared" si="11"/>
        <v>0</v>
      </c>
      <c r="U10" s="8">
        <f t="shared" si="11"/>
        <v>2649.07647</v>
      </c>
      <c r="V10" s="8">
        <f t="shared" si="11"/>
        <v>175.5523</v>
      </c>
      <c r="W10" s="8">
        <f>SUM(W24,W361)</f>
        <v>42082</v>
      </c>
      <c r="X10" s="8">
        <f>SUM(X24,X361)</f>
        <v>650</v>
      </c>
      <c r="Y10" s="8">
        <f>SUM(Y24,Y361)</f>
        <v>49111</v>
      </c>
      <c r="Z10" s="22">
        <f>SUM(Z24,Z361)</f>
        <v>1513</v>
      </c>
      <c r="AA10" s="8">
        <f t="shared" si="5"/>
        <v>7029</v>
      </c>
      <c r="AB10" s="25"/>
    </row>
    <row r="11" spans="2:28">
      <c r="B11" s="16" t="s">
        <v>1</v>
      </c>
      <c r="C11" s="9" t="s">
        <v>25</v>
      </c>
      <c r="D11" s="8">
        <f t="shared" ref="D11:Z11" si="12">SUM(D25,D221,D362,D655,D677,D708)</f>
        <v>119343</v>
      </c>
      <c r="E11" s="8">
        <f t="shared" si="12"/>
        <v>541</v>
      </c>
      <c r="F11" s="8">
        <f t="shared" si="12"/>
        <v>115659.469</v>
      </c>
      <c r="G11" s="8">
        <f t="shared" si="12"/>
        <v>0</v>
      </c>
      <c r="H11" s="8">
        <f t="shared" si="12"/>
        <v>701.3</v>
      </c>
      <c r="I11" s="8">
        <f t="shared" si="12"/>
        <v>114386.03081000001</v>
      </c>
      <c r="J11" s="8">
        <f t="shared" si="12"/>
        <v>0</v>
      </c>
      <c r="K11" s="8">
        <f t="shared" si="12"/>
        <v>8307.4919300000001</v>
      </c>
      <c r="L11" s="8">
        <f t="shared" si="12"/>
        <v>448.64724000000001</v>
      </c>
      <c r="M11" s="8">
        <f t="shared" si="12"/>
        <v>331662</v>
      </c>
      <c r="N11" s="8">
        <f t="shared" si="12"/>
        <v>622</v>
      </c>
      <c r="O11" s="8">
        <f t="shared" si="12"/>
        <v>306837.45499999996</v>
      </c>
      <c r="P11" s="8">
        <f t="shared" si="12"/>
        <v>3979.2629999999999</v>
      </c>
      <c r="Q11" s="8">
        <f t="shared" si="12"/>
        <v>972.7399999999999</v>
      </c>
      <c r="R11" s="8">
        <f t="shared" si="12"/>
        <v>134048.55653</v>
      </c>
      <c r="S11" s="8">
        <f t="shared" si="12"/>
        <v>3832.10556</v>
      </c>
      <c r="T11" s="8">
        <f t="shared" si="12"/>
        <v>200</v>
      </c>
      <c r="U11" s="8">
        <f t="shared" si="12"/>
        <v>8797.25101</v>
      </c>
      <c r="V11" s="8">
        <f t="shared" si="12"/>
        <v>632.55091000000004</v>
      </c>
      <c r="W11" s="8">
        <f t="shared" si="12"/>
        <v>193767</v>
      </c>
      <c r="X11" s="8">
        <f t="shared" si="12"/>
        <v>770</v>
      </c>
      <c r="Y11" s="8">
        <f t="shared" si="12"/>
        <v>420167</v>
      </c>
      <c r="Z11" s="22">
        <f t="shared" si="12"/>
        <v>470</v>
      </c>
      <c r="AA11" s="8">
        <f t="shared" si="5"/>
        <v>226400</v>
      </c>
      <c r="AB11" s="25"/>
    </row>
    <row r="12" spans="2:28">
      <c r="B12" s="16" t="s">
        <v>1</v>
      </c>
      <c r="C12" s="9" t="s">
        <v>26</v>
      </c>
      <c r="D12" s="8">
        <f t="shared" ref="D12:Z12" si="13">SUM(D26,D363,D709)</f>
        <v>0</v>
      </c>
      <c r="E12" s="8">
        <f t="shared" si="13"/>
        <v>0</v>
      </c>
      <c r="F12" s="8">
        <f t="shared" si="13"/>
        <v>930</v>
      </c>
      <c r="G12" s="8">
        <f t="shared" si="13"/>
        <v>0</v>
      </c>
      <c r="H12" s="8">
        <f t="shared" si="13"/>
        <v>0</v>
      </c>
      <c r="I12" s="8">
        <f t="shared" si="13"/>
        <v>930</v>
      </c>
      <c r="J12" s="8">
        <f t="shared" si="13"/>
        <v>0</v>
      </c>
      <c r="K12" s="8">
        <f t="shared" si="13"/>
        <v>9181.1483100000005</v>
      </c>
      <c r="L12" s="8">
        <f t="shared" si="13"/>
        <v>0</v>
      </c>
      <c r="M12" s="8">
        <f t="shared" si="13"/>
        <v>3903</v>
      </c>
      <c r="N12" s="8">
        <f t="shared" si="13"/>
        <v>0</v>
      </c>
      <c r="O12" s="8">
        <f t="shared" si="13"/>
        <v>3200</v>
      </c>
      <c r="P12" s="8">
        <f t="shared" si="13"/>
        <v>0</v>
      </c>
      <c r="Q12" s="8">
        <f t="shared" si="13"/>
        <v>2500</v>
      </c>
      <c r="R12" s="8">
        <f t="shared" si="13"/>
        <v>786.4</v>
      </c>
      <c r="S12" s="8">
        <f t="shared" si="13"/>
        <v>0</v>
      </c>
      <c r="T12" s="8">
        <f t="shared" si="13"/>
        <v>0</v>
      </c>
      <c r="U12" s="8">
        <f t="shared" si="13"/>
        <v>0</v>
      </c>
      <c r="V12" s="8">
        <f t="shared" si="13"/>
        <v>2150</v>
      </c>
      <c r="W12" s="8">
        <f t="shared" si="13"/>
        <v>0</v>
      </c>
      <c r="X12" s="8">
        <f t="shared" si="13"/>
        <v>0</v>
      </c>
      <c r="Y12" s="8">
        <f t="shared" si="13"/>
        <v>0</v>
      </c>
      <c r="Z12" s="22">
        <f t="shared" si="13"/>
        <v>0</v>
      </c>
      <c r="AA12" s="8">
        <f t="shared" si="5"/>
        <v>0</v>
      </c>
      <c r="AB12" s="25"/>
    </row>
    <row r="13" spans="2:28">
      <c r="B13" s="16" t="s">
        <v>1</v>
      </c>
      <c r="C13" s="9" t="s">
        <v>27</v>
      </c>
      <c r="D13" s="8">
        <f>SUM(D27,D222,D364)</f>
        <v>2493</v>
      </c>
      <c r="E13" s="8">
        <f>SUM(E27,E222,E364)</f>
        <v>0</v>
      </c>
      <c r="F13" s="8">
        <f t="shared" ref="F13:H13" si="14">SUM(F27,F222,F364)</f>
        <v>3050.0830000000001</v>
      </c>
      <c r="G13" s="8">
        <f t="shared" si="14"/>
        <v>0</v>
      </c>
      <c r="H13" s="8">
        <f t="shared" si="14"/>
        <v>115.4</v>
      </c>
      <c r="I13" s="8">
        <f t="shared" ref="I13:L13" si="15">SUM(I27,I222,I364)</f>
        <v>3049.9739300000001</v>
      </c>
      <c r="J13" s="8">
        <f t="shared" si="15"/>
        <v>0</v>
      </c>
      <c r="K13" s="8">
        <f t="shared" si="15"/>
        <v>36.713430000000002</v>
      </c>
      <c r="L13" s="8">
        <f t="shared" si="15"/>
        <v>111.4</v>
      </c>
      <c r="M13" s="8">
        <f>SUM(M27,M222,M364)</f>
        <v>4545</v>
      </c>
      <c r="N13" s="8">
        <f>SUM(N27,N222,N364)</f>
        <v>0</v>
      </c>
      <c r="O13" s="8">
        <f t="shared" ref="O13:Q13" si="16">SUM(O27,O222,O364)</f>
        <v>4875.01</v>
      </c>
      <c r="P13" s="8">
        <f t="shared" si="16"/>
        <v>0</v>
      </c>
      <c r="Q13" s="8">
        <f t="shared" si="16"/>
        <v>5</v>
      </c>
      <c r="R13" s="8">
        <f t="shared" ref="R13:V13" si="17">SUM(R27,R222,R364)</f>
        <v>2732.6574499999997</v>
      </c>
      <c r="S13" s="8">
        <f t="shared" si="17"/>
        <v>0</v>
      </c>
      <c r="T13" s="8">
        <f t="shared" si="17"/>
        <v>0</v>
      </c>
      <c r="U13" s="8">
        <f t="shared" si="17"/>
        <v>321.01571999999999</v>
      </c>
      <c r="V13" s="8">
        <f t="shared" si="17"/>
        <v>2.2095199999999999</v>
      </c>
      <c r="W13" s="8">
        <f>SUM(W27,W222,W364)</f>
        <v>770</v>
      </c>
      <c r="X13" s="8">
        <f>SUM(X27,X222,X364)</f>
        <v>0</v>
      </c>
      <c r="Y13" s="8">
        <f>SUM(Y27,Y222,Y364)</f>
        <v>770</v>
      </c>
      <c r="Z13" s="22">
        <f>SUM(Z27,Z222,Z364)</f>
        <v>0</v>
      </c>
      <c r="AA13" s="8">
        <f t="shared" si="5"/>
        <v>0</v>
      </c>
      <c r="AB13" s="25"/>
    </row>
    <row r="14" spans="2:28">
      <c r="B14" s="16" t="s">
        <v>1</v>
      </c>
      <c r="C14" s="9" t="s">
        <v>28</v>
      </c>
      <c r="D14" s="8">
        <f t="shared" ref="D14:Z14" si="18">SUM(D28,D223,D365,D678,D710)</f>
        <v>3728785</v>
      </c>
      <c r="E14" s="8">
        <f t="shared" si="18"/>
        <v>0</v>
      </c>
      <c r="F14" s="8">
        <f t="shared" si="18"/>
        <v>3744229.2270000004</v>
      </c>
      <c r="G14" s="8">
        <f t="shared" si="18"/>
        <v>35000</v>
      </c>
      <c r="H14" s="8">
        <f t="shared" si="18"/>
        <v>30.55</v>
      </c>
      <c r="I14" s="8">
        <f t="shared" si="18"/>
        <v>3744109.6574900001</v>
      </c>
      <c r="J14" s="8">
        <f t="shared" si="18"/>
        <v>34999.996200000001</v>
      </c>
      <c r="K14" s="8">
        <f t="shared" si="18"/>
        <v>246.85406</v>
      </c>
      <c r="L14" s="8">
        <f t="shared" si="18"/>
        <v>30.547219999999999</v>
      </c>
      <c r="M14" s="8">
        <f t="shared" si="18"/>
        <v>4953867</v>
      </c>
      <c r="N14" s="8">
        <f t="shared" si="18"/>
        <v>0</v>
      </c>
      <c r="O14" s="8">
        <f t="shared" si="18"/>
        <v>4973498.7050000001</v>
      </c>
      <c r="P14" s="8">
        <f t="shared" si="18"/>
        <v>0</v>
      </c>
      <c r="Q14" s="8">
        <f t="shared" si="18"/>
        <v>94.683000000000007</v>
      </c>
      <c r="R14" s="8">
        <f t="shared" si="18"/>
        <v>3272848.2118799998</v>
      </c>
      <c r="S14" s="8">
        <f t="shared" si="18"/>
        <v>0</v>
      </c>
      <c r="T14" s="8">
        <f t="shared" si="18"/>
        <v>0</v>
      </c>
      <c r="U14" s="8">
        <f t="shared" si="18"/>
        <v>145.86000000000001</v>
      </c>
      <c r="V14" s="8">
        <f t="shared" si="18"/>
        <v>94.681010000000001</v>
      </c>
      <c r="W14" s="8">
        <f t="shared" si="18"/>
        <v>4378010</v>
      </c>
      <c r="X14" s="8">
        <f t="shared" si="18"/>
        <v>300</v>
      </c>
      <c r="Y14" s="8">
        <f t="shared" si="18"/>
        <v>4537933</v>
      </c>
      <c r="Z14" s="22">
        <f t="shared" si="18"/>
        <v>300</v>
      </c>
      <c r="AA14" s="8">
        <f t="shared" si="5"/>
        <v>159923</v>
      </c>
      <c r="AB14" s="25"/>
    </row>
    <row r="15" spans="2:28">
      <c r="B15" s="16" t="s">
        <v>1</v>
      </c>
      <c r="C15" s="9" t="s">
        <v>29</v>
      </c>
      <c r="D15" s="8">
        <f t="shared" ref="D15:Z15" si="19">SUM(D29,D224,D366,D656,D679,D711)</f>
        <v>47134</v>
      </c>
      <c r="E15" s="8">
        <f t="shared" si="19"/>
        <v>33</v>
      </c>
      <c r="F15" s="8">
        <f t="shared" si="19"/>
        <v>37426.004000000001</v>
      </c>
      <c r="G15" s="8">
        <f t="shared" si="19"/>
        <v>0</v>
      </c>
      <c r="H15" s="8">
        <f t="shared" si="19"/>
        <v>92</v>
      </c>
      <c r="I15" s="8">
        <f t="shared" si="19"/>
        <v>37096.811799999996</v>
      </c>
      <c r="J15" s="8">
        <f t="shared" si="19"/>
        <v>0</v>
      </c>
      <c r="K15" s="8">
        <f t="shared" si="19"/>
        <v>12155.95349</v>
      </c>
      <c r="L15" s="8">
        <f t="shared" si="19"/>
        <v>45.034699999999994</v>
      </c>
      <c r="M15" s="8">
        <f t="shared" si="19"/>
        <v>32969</v>
      </c>
      <c r="N15" s="8">
        <f t="shared" si="19"/>
        <v>27</v>
      </c>
      <c r="O15" s="8">
        <f t="shared" si="19"/>
        <v>38612.76</v>
      </c>
      <c r="P15" s="8">
        <f t="shared" si="19"/>
        <v>0</v>
      </c>
      <c r="Q15" s="8">
        <f t="shared" si="19"/>
        <v>241.7</v>
      </c>
      <c r="R15" s="8">
        <f t="shared" si="19"/>
        <v>15816.256400000002</v>
      </c>
      <c r="S15" s="8">
        <f t="shared" si="19"/>
        <v>0</v>
      </c>
      <c r="T15" s="8">
        <f t="shared" si="19"/>
        <v>3000</v>
      </c>
      <c r="U15" s="8">
        <f t="shared" si="19"/>
        <v>3026.8773200000001</v>
      </c>
      <c r="V15" s="8">
        <f t="shared" si="19"/>
        <v>110.8317</v>
      </c>
      <c r="W15" s="8">
        <f t="shared" si="19"/>
        <v>80696</v>
      </c>
      <c r="X15" s="8">
        <f t="shared" si="19"/>
        <v>70</v>
      </c>
      <c r="Y15" s="8">
        <f t="shared" si="19"/>
        <v>83909</v>
      </c>
      <c r="Z15" s="22">
        <f t="shared" si="19"/>
        <v>70</v>
      </c>
      <c r="AA15" s="8">
        <f t="shared" si="5"/>
        <v>3213</v>
      </c>
      <c r="AB15" s="25"/>
    </row>
    <row r="16" spans="2:28">
      <c r="B16" s="16" t="s">
        <v>1</v>
      </c>
      <c r="C16" s="10" t="s">
        <v>30</v>
      </c>
      <c r="D16" s="8">
        <f t="shared" ref="D16:Z16" si="20">SUM(D30,D225,D367,D657,D680,D712)</f>
        <v>47134</v>
      </c>
      <c r="E16" s="8">
        <f t="shared" si="20"/>
        <v>33</v>
      </c>
      <c r="F16" s="8">
        <f t="shared" si="20"/>
        <v>37426.004000000001</v>
      </c>
      <c r="G16" s="8">
        <f t="shared" si="20"/>
        <v>0</v>
      </c>
      <c r="H16" s="8">
        <f t="shared" si="20"/>
        <v>92</v>
      </c>
      <c r="I16" s="8">
        <f t="shared" si="20"/>
        <v>37096.811799999996</v>
      </c>
      <c r="J16" s="8">
        <f t="shared" si="20"/>
        <v>0</v>
      </c>
      <c r="K16" s="8">
        <f t="shared" si="20"/>
        <v>12155.95349</v>
      </c>
      <c r="L16" s="8">
        <f t="shared" si="20"/>
        <v>45.034699999999994</v>
      </c>
      <c r="M16" s="8">
        <f t="shared" si="20"/>
        <v>32969</v>
      </c>
      <c r="N16" s="8">
        <f t="shared" si="20"/>
        <v>27</v>
      </c>
      <c r="O16" s="8">
        <f t="shared" si="20"/>
        <v>38612.76</v>
      </c>
      <c r="P16" s="8">
        <f t="shared" si="20"/>
        <v>0</v>
      </c>
      <c r="Q16" s="8">
        <f t="shared" si="20"/>
        <v>241.7</v>
      </c>
      <c r="R16" s="8">
        <f t="shared" si="20"/>
        <v>15816.256400000002</v>
      </c>
      <c r="S16" s="8">
        <f t="shared" si="20"/>
        <v>0</v>
      </c>
      <c r="T16" s="8">
        <f t="shared" si="20"/>
        <v>3000</v>
      </c>
      <c r="U16" s="8">
        <f t="shared" si="20"/>
        <v>3026.8773200000001</v>
      </c>
      <c r="V16" s="8">
        <f t="shared" si="20"/>
        <v>110.8317</v>
      </c>
      <c r="W16" s="8">
        <f t="shared" si="20"/>
        <v>79076</v>
      </c>
      <c r="X16" s="8">
        <f t="shared" si="20"/>
        <v>70</v>
      </c>
      <c r="Y16" s="8">
        <f t="shared" si="20"/>
        <v>83837</v>
      </c>
      <c r="Z16" s="22">
        <f t="shared" si="20"/>
        <v>70</v>
      </c>
      <c r="AA16" s="8">
        <f t="shared" si="5"/>
        <v>4761</v>
      </c>
      <c r="AB16" s="25"/>
    </row>
    <row r="17" spans="2:28" ht="30">
      <c r="B17" s="16" t="s">
        <v>1</v>
      </c>
      <c r="C17" s="11" t="s">
        <v>31</v>
      </c>
      <c r="D17" s="8">
        <f t="shared" ref="D17:Z17" si="21">SUM(D31,D226,D368,D658,D681,D713)</f>
        <v>12762</v>
      </c>
      <c r="E17" s="8">
        <f t="shared" si="21"/>
        <v>33</v>
      </c>
      <c r="F17" s="8">
        <f t="shared" si="21"/>
        <v>9734.6589999999997</v>
      </c>
      <c r="G17" s="8">
        <f t="shared" si="21"/>
        <v>0</v>
      </c>
      <c r="H17" s="8">
        <f t="shared" si="21"/>
        <v>92</v>
      </c>
      <c r="I17" s="8">
        <f t="shared" si="21"/>
        <v>9674.5237699999998</v>
      </c>
      <c r="J17" s="8">
        <f t="shared" si="21"/>
        <v>0</v>
      </c>
      <c r="K17" s="8">
        <f t="shared" si="21"/>
        <v>7450.0452399999995</v>
      </c>
      <c r="L17" s="8">
        <f t="shared" si="21"/>
        <v>45.034699999999994</v>
      </c>
      <c r="M17" s="8">
        <f t="shared" si="21"/>
        <v>12619</v>
      </c>
      <c r="N17" s="8">
        <f t="shared" si="21"/>
        <v>27</v>
      </c>
      <c r="O17" s="8">
        <f t="shared" si="21"/>
        <v>18143.759999999998</v>
      </c>
      <c r="P17" s="8">
        <f t="shared" si="21"/>
        <v>0</v>
      </c>
      <c r="Q17" s="8">
        <f t="shared" si="21"/>
        <v>241.7</v>
      </c>
      <c r="R17" s="8">
        <f t="shared" si="21"/>
        <v>3716.1633999999999</v>
      </c>
      <c r="S17" s="8">
        <f t="shared" si="21"/>
        <v>0</v>
      </c>
      <c r="T17" s="8">
        <f t="shared" si="21"/>
        <v>3000</v>
      </c>
      <c r="U17" s="8">
        <f t="shared" si="21"/>
        <v>2161.8222000000001</v>
      </c>
      <c r="V17" s="8">
        <f t="shared" si="21"/>
        <v>110.8317</v>
      </c>
      <c r="W17" s="8">
        <f t="shared" si="21"/>
        <v>56288</v>
      </c>
      <c r="X17" s="8">
        <f t="shared" si="21"/>
        <v>70</v>
      </c>
      <c r="Y17" s="8">
        <f t="shared" si="21"/>
        <v>61049</v>
      </c>
      <c r="Z17" s="22">
        <f t="shared" si="21"/>
        <v>70</v>
      </c>
      <c r="AA17" s="8">
        <f t="shared" si="5"/>
        <v>4761</v>
      </c>
      <c r="AB17" s="25"/>
    </row>
    <row r="18" spans="2:28" ht="30">
      <c r="B18" s="16" t="s">
        <v>1</v>
      </c>
      <c r="C18" s="11" t="s">
        <v>32</v>
      </c>
      <c r="D18" s="8">
        <f t="shared" ref="D18:Z18" si="22">SUM(D32,D369,D659,D714)</f>
        <v>34372</v>
      </c>
      <c r="E18" s="8">
        <f t="shared" si="22"/>
        <v>0</v>
      </c>
      <c r="F18" s="8">
        <f t="shared" si="22"/>
        <v>27691.345000000001</v>
      </c>
      <c r="G18" s="8">
        <f t="shared" si="22"/>
        <v>0</v>
      </c>
      <c r="H18" s="8">
        <f t="shared" si="22"/>
        <v>0</v>
      </c>
      <c r="I18" s="8">
        <f t="shared" si="22"/>
        <v>27422.28803</v>
      </c>
      <c r="J18" s="8">
        <f t="shared" si="22"/>
        <v>0</v>
      </c>
      <c r="K18" s="8">
        <f t="shared" si="22"/>
        <v>4705.9082500000004</v>
      </c>
      <c r="L18" s="8">
        <f t="shared" si="22"/>
        <v>0</v>
      </c>
      <c r="M18" s="8">
        <f t="shared" si="22"/>
        <v>20350</v>
      </c>
      <c r="N18" s="8">
        <f t="shared" si="22"/>
        <v>0</v>
      </c>
      <c r="O18" s="8">
        <f t="shared" si="22"/>
        <v>20469</v>
      </c>
      <c r="P18" s="8">
        <f t="shared" si="22"/>
        <v>0</v>
      </c>
      <c r="Q18" s="8">
        <f t="shared" si="22"/>
        <v>0</v>
      </c>
      <c r="R18" s="8">
        <f t="shared" si="22"/>
        <v>12100.092999999999</v>
      </c>
      <c r="S18" s="8">
        <f t="shared" si="22"/>
        <v>0</v>
      </c>
      <c r="T18" s="8">
        <f t="shared" si="22"/>
        <v>0</v>
      </c>
      <c r="U18" s="8">
        <f t="shared" si="22"/>
        <v>865.05511999999999</v>
      </c>
      <c r="V18" s="8">
        <f t="shared" si="22"/>
        <v>0</v>
      </c>
      <c r="W18" s="8">
        <f t="shared" si="22"/>
        <v>22788</v>
      </c>
      <c r="X18" s="8">
        <f t="shared" si="22"/>
        <v>0</v>
      </c>
      <c r="Y18" s="8">
        <f t="shared" si="22"/>
        <v>22788</v>
      </c>
      <c r="Z18" s="22">
        <f t="shared" si="22"/>
        <v>0</v>
      </c>
      <c r="AA18" s="8">
        <f t="shared" si="5"/>
        <v>0</v>
      </c>
      <c r="AB18" s="25"/>
    </row>
    <row r="19" spans="2:28">
      <c r="B19" s="16" t="s">
        <v>1</v>
      </c>
      <c r="C19" s="7" t="s">
        <v>33</v>
      </c>
      <c r="D19" s="8">
        <f t="shared" ref="D19:Z19" si="23">SUM(D33,D227,D370,D660,D682,D715)</f>
        <v>47435</v>
      </c>
      <c r="E19" s="8">
        <f t="shared" si="23"/>
        <v>36</v>
      </c>
      <c r="F19" s="8">
        <f t="shared" si="23"/>
        <v>45919.163</v>
      </c>
      <c r="G19" s="8">
        <f t="shared" si="23"/>
        <v>0</v>
      </c>
      <c r="H19" s="8">
        <f t="shared" si="23"/>
        <v>94</v>
      </c>
      <c r="I19" s="8">
        <f t="shared" si="23"/>
        <v>45382.413260000001</v>
      </c>
      <c r="J19" s="8">
        <f t="shared" si="23"/>
        <v>0</v>
      </c>
      <c r="K19" s="8">
        <f t="shared" si="23"/>
        <v>5004.1281900000004</v>
      </c>
      <c r="L19" s="8">
        <f t="shared" si="23"/>
        <v>61.709180000000003</v>
      </c>
      <c r="M19" s="8">
        <f t="shared" si="23"/>
        <v>123880</v>
      </c>
      <c r="N19" s="8">
        <f t="shared" si="23"/>
        <v>41</v>
      </c>
      <c r="O19" s="8">
        <f t="shared" si="23"/>
        <v>124310.07</v>
      </c>
      <c r="P19" s="8">
        <f t="shared" si="23"/>
        <v>20.736999999999998</v>
      </c>
      <c r="Q19" s="8">
        <f t="shared" si="23"/>
        <v>87.984999999999999</v>
      </c>
      <c r="R19" s="8">
        <f t="shared" si="23"/>
        <v>31339.633330000004</v>
      </c>
      <c r="S19" s="8">
        <f t="shared" si="23"/>
        <v>20.114979999999999</v>
      </c>
      <c r="T19" s="8">
        <f t="shared" si="23"/>
        <v>12057.5</v>
      </c>
      <c r="U19" s="8">
        <f t="shared" si="23"/>
        <v>1199.8607</v>
      </c>
      <c r="V19" s="8">
        <f t="shared" si="23"/>
        <v>41.630830000000003</v>
      </c>
      <c r="W19" s="8">
        <f t="shared" si="23"/>
        <v>104675</v>
      </c>
      <c r="X19" s="8">
        <f t="shared" si="23"/>
        <v>100</v>
      </c>
      <c r="Y19" s="8">
        <f t="shared" si="23"/>
        <v>126372</v>
      </c>
      <c r="Z19" s="22">
        <f t="shared" si="23"/>
        <v>100</v>
      </c>
      <c r="AA19" s="8">
        <f t="shared" si="5"/>
        <v>21697</v>
      </c>
      <c r="AB19" s="25"/>
    </row>
    <row r="20" spans="2:28" ht="45">
      <c r="B20" s="16" t="s">
        <v>34</v>
      </c>
      <c r="C20" s="5" t="s">
        <v>35</v>
      </c>
      <c r="D20" s="6">
        <f t="shared" ref="D20:H25" si="24">SUM(D34,D47,D78,D90,D171,D182,D194,D206)</f>
        <v>57803</v>
      </c>
      <c r="E20" s="6">
        <f t="shared" si="24"/>
        <v>1100</v>
      </c>
      <c r="F20" s="6">
        <f t="shared" si="24"/>
        <v>56005.869999999995</v>
      </c>
      <c r="G20" s="6">
        <f t="shared" si="24"/>
        <v>0</v>
      </c>
      <c r="H20" s="6">
        <f t="shared" si="24"/>
        <v>1324.25</v>
      </c>
      <c r="I20" s="6">
        <f t="shared" ref="I20:L20" si="25">SUM(I34,I47,I78,I90,I171,I182,I194,I206)</f>
        <v>55318.637449999995</v>
      </c>
      <c r="J20" s="6">
        <f t="shared" si="25"/>
        <v>0</v>
      </c>
      <c r="K20" s="6">
        <f t="shared" si="25"/>
        <v>8625.0915299999997</v>
      </c>
      <c r="L20" s="6">
        <f t="shared" si="25"/>
        <v>900.94556000000011</v>
      </c>
      <c r="M20" s="6">
        <f t="shared" ref="M20:Q25" si="26">SUM(M34,M47,M78,M90,M171,M182,M194,M206)</f>
        <v>58388</v>
      </c>
      <c r="N20" s="6">
        <f t="shared" si="26"/>
        <v>1200</v>
      </c>
      <c r="O20" s="6">
        <f t="shared" si="26"/>
        <v>59688</v>
      </c>
      <c r="P20" s="6">
        <f t="shared" si="26"/>
        <v>1000</v>
      </c>
      <c r="Q20" s="6">
        <f t="shared" si="26"/>
        <v>1771.068</v>
      </c>
      <c r="R20" s="6">
        <f t="shared" ref="R20:V20" si="27">SUM(R34,R47,R78,R90,R171,R182,R194,R206)</f>
        <v>32788.730329999999</v>
      </c>
      <c r="S20" s="6">
        <f t="shared" si="27"/>
        <v>954.0932499999999</v>
      </c>
      <c r="T20" s="6">
        <f t="shared" si="27"/>
        <v>0</v>
      </c>
      <c r="U20" s="6">
        <f t="shared" si="27"/>
        <v>5710.253819999999</v>
      </c>
      <c r="V20" s="6">
        <f t="shared" si="27"/>
        <v>964.96585999999991</v>
      </c>
      <c r="W20" s="6">
        <f t="shared" ref="W20:Z25" si="28">SUM(W34,W47,W78,W90,W171,W182,W194,W206)</f>
        <v>70000</v>
      </c>
      <c r="X20" s="6">
        <f t="shared" si="28"/>
        <v>1890</v>
      </c>
      <c r="Y20" s="6">
        <f t="shared" si="28"/>
        <v>88121</v>
      </c>
      <c r="Z20" s="21">
        <f t="shared" si="28"/>
        <v>2453</v>
      </c>
      <c r="AA20" s="6">
        <f t="shared" si="5"/>
        <v>18121</v>
      </c>
      <c r="AB20" s="25"/>
    </row>
    <row r="21" spans="2:28">
      <c r="B21" s="16" t="s">
        <v>1</v>
      </c>
      <c r="C21" s="7" t="s">
        <v>21</v>
      </c>
      <c r="D21" s="8">
        <f t="shared" si="24"/>
        <v>2667</v>
      </c>
      <c r="E21" s="8">
        <f t="shared" si="24"/>
        <v>0</v>
      </c>
      <c r="F21" s="8">
        <f t="shared" si="24"/>
        <v>0</v>
      </c>
      <c r="G21" s="8">
        <f t="shared" si="24"/>
        <v>0</v>
      </c>
      <c r="H21" s="8">
        <f t="shared" si="24"/>
        <v>0</v>
      </c>
      <c r="I21" s="8">
        <f t="shared" ref="I21:L21" si="29">SUM(I35,I48,I79,I91,I172,I183,I195,I207)</f>
        <v>0</v>
      </c>
      <c r="J21" s="8">
        <f t="shared" si="29"/>
        <v>0</v>
      </c>
      <c r="K21" s="8">
        <f t="shared" si="29"/>
        <v>0</v>
      </c>
      <c r="L21" s="8">
        <f t="shared" si="29"/>
        <v>0</v>
      </c>
      <c r="M21" s="8">
        <f t="shared" si="26"/>
        <v>2443</v>
      </c>
      <c r="N21" s="8">
        <f t="shared" si="26"/>
        <v>0</v>
      </c>
      <c r="O21" s="8">
        <f t="shared" si="26"/>
        <v>0</v>
      </c>
      <c r="P21" s="8">
        <f t="shared" si="26"/>
        <v>0</v>
      </c>
      <c r="Q21" s="8">
        <f t="shared" si="26"/>
        <v>0</v>
      </c>
      <c r="R21" s="8">
        <f t="shared" ref="R21:V21" si="30">SUM(R35,R48,R79,R91,R172,R183,R195,R207)</f>
        <v>0</v>
      </c>
      <c r="S21" s="8">
        <f t="shared" si="30"/>
        <v>0</v>
      </c>
      <c r="T21" s="8">
        <f t="shared" si="30"/>
        <v>0</v>
      </c>
      <c r="U21" s="8">
        <f t="shared" si="30"/>
        <v>0</v>
      </c>
      <c r="V21" s="8">
        <f t="shared" si="30"/>
        <v>0</v>
      </c>
      <c r="W21" s="8">
        <f t="shared" si="28"/>
        <v>2696</v>
      </c>
      <c r="X21" s="8">
        <f t="shared" si="28"/>
        <v>0</v>
      </c>
      <c r="Y21" s="8">
        <f t="shared" si="28"/>
        <v>2802</v>
      </c>
      <c r="Z21" s="22">
        <f t="shared" si="28"/>
        <v>0</v>
      </c>
      <c r="AA21" s="8">
        <f t="shared" si="5"/>
        <v>106</v>
      </c>
      <c r="AB21" s="25"/>
    </row>
    <row r="22" spans="2:28">
      <c r="B22" s="16" t="s">
        <v>1</v>
      </c>
      <c r="C22" s="7" t="s">
        <v>22</v>
      </c>
      <c r="D22" s="8">
        <f t="shared" si="24"/>
        <v>556</v>
      </c>
      <c r="E22" s="8">
        <f t="shared" si="24"/>
        <v>0</v>
      </c>
      <c r="F22" s="8">
        <f t="shared" si="24"/>
        <v>0</v>
      </c>
      <c r="G22" s="8">
        <f t="shared" si="24"/>
        <v>0</v>
      </c>
      <c r="H22" s="8">
        <f t="shared" si="24"/>
        <v>0</v>
      </c>
      <c r="I22" s="8">
        <f t="shared" ref="I22:L22" si="31">SUM(I36,I49,I80,I92,I173,I184,I196,I208)</f>
        <v>0</v>
      </c>
      <c r="J22" s="8">
        <f t="shared" si="31"/>
        <v>0</v>
      </c>
      <c r="K22" s="8">
        <f t="shared" si="31"/>
        <v>0</v>
      </c>
      <c r="L22" s="8">
        <f t="shared" si="31"/>
        <v>0</v>
      </c>
      <c r="M22" s="8">
        <f t="shared" si="26"/>
        <v>567</v>
      </c>
      <c r="N22" s="8">
        <f t="shared" si="26"/>
        <v>0</v>
      </c>
      <c r="O22" s="8">
        <f t="shared" si="26"/>
        <v>0</v>
      </c>
      <c r="P22" s="8">
        <f t="shared" si="26"/>
        <v>0</v>
      </c>
      <c r="Q22" s="8">
        <f t="shared" si="26"/>
        <v>0</v>
      </c>
      <c r="R22" s="8">
        <f t="shared" ref="R22:V22" si="32">SUM(R36,R49,R80,R92,R173,R184,R196,R208)</f>
        <v>0</v>
      </c>
      <c r="S22" s="8">
        <f t="shared" si="32"/>
        <v>0</v>
      </c>
      <c r="T22" s="8">
        <f t="shared" si="32"/>
        <v>0</v>
      </c>
      <c r="U22" s="8">
        <f t="shared" si="32"/>
        <v>0</v>
      </c>
      <c r="V22" s="8">
        <f t="shared" si="32"/>
        <v>0</v>
      </c>
      <c r="W22" s="8">
        <f t="shared" si="28"/>
        <v>680</v>
      </c>
      <c r="X22" s="8">
        <f t="shared" si="28"/>
        <v>0</v>
      </c>
      <c r="Y22" s="8">
        <f t="shared" si="28"/>
        <v>740</v>
      </c>
      <c r="Z22" s="22">
        <f t="shared" si="28"/>
        <v>0</v>
      </c>
      <c r="AA22" s="8">
        <f t="shared" si="5"/>
        <v>60</v>
      </c>
      <c r="AB22" s="25"/>
    </row>
    <row r="23" spans="2:28">
      <c r="B23" s="16" t="s">
        <v>1</v>
      </c>
      <c r="C23" s="7" t="s">
        <v>23</v>
      </c>
      <c r="D23" s="8">
        <f t="shared" si="24"/>
        <v>57306</v>
      </c>
      <c r="E23" s="8">
        <f t="shared" si="24"/>
        <v>1064</v>
      </c>
      <c r="F23" s="8">
        <f t="shared" si="24"/>
        <v>54827.75</v>
      </c>
      <c r="G23" s="8">
        <f t="shared" si="24"/>
        <v>0</v>
      </c>
      <c r="H23" s="8">
        <f t="shared" si="24"/>
        <v>1230.25</v>
      </c>
      <c r="I23" s="8">
        <f t="shared" ref="I23:L23" si="33">SUM(I37,I50,I81,I93,I174,I185,I197,I209)</f>
        <v>54150.441779999994</v>
      </c>
      <c r="J23" s="8">
        <f t="shared" si="33"/>
        <v>0</v>
      </c>
      <c r="K23" s="8">
        <f t="shared" si="33"/>
        <v>8145.6385599999994</v>
      </c>
      <c r="L23" s="8">
        <f t="shared" si="33"/>
        <v>839.23638000000005</v>
      </c>
      <c r="M23" s="8">
        <f t="shared" si="26"/>
        <v>56938</v>
      </c>
      <c r="N23" s="8">
        <f t="shared" si="26"/>
        <v>1159</v>
      </c>
      <c r="O23" s="8">
        <f t="shared" si="26"/>
        <v>56365.33</v>
      </c>
      <c r="P23" s="8">
        <f t="shared" si="26"/>
        <v>979.26300000000003</v>
      </c>
      <c r="Q23" s="8">
        <f t="shared" si="26"/>
        <v>1683.0830000000001</v>
      </c>
      <c r="R23" s="8">
        <f t="shared" ref="R23:V23" si="34">SUM(R37,R50,R81,R93,R174,R185,R197,R209)</f>
        <v>32316.865829999995</v>
      </c>
      <c r="S23" s="8">
        <f t="shared" si="34"/>
        <v>933.97826999999995</v>
      </c>
      <c r="T23" s="8">
        <f t="shared" si="34"/>
        <v>0</v>
      </c>
      <c r="U23" s="8">
        <f t="shared" si="34"/>
        <v>5659.9803999999995</v>
      </c>
      <c r="V23" s="8">
        <f t="shared" si="34"/>
        <v>923.33502999999996</v>
      </c>
      <c r="W23" s="8">
        <f t="shared" si="28"/>
        <v>67568</v>
      </c>
      <c r="X23" s="8">
        <f t="shared" si="28"/>
        <v>1790</v>
      </c>
      <c r="Y23" s="8">
        <f t="shared" si="28"/>
        <v>77209</v>
      </c>
      <c r="Z23" s="22">
        <f t="shared" si="28"/>
        <v>2353</v>
      </c>
      <c r="AA23" s="8">
        <f t="shared" si="5"/>
        <v>9641</v>
      </c>
      <c r="AB23" s="25"/>
    </row>
    <row r="24" spans="2:28">
      <c r="B24" s="16" t="s">
        <v>1</v>
      </c>
      <c r="C24" s="9" t="s">
        <v>24</v>
      </c>
      <c r="D24" s="8">
        <f t="shared" si="24"/>
        <v>33210</v>
      </c>
      <c r="E24" s="8">
        <f t="shared" si="24"/>
        <v>490</v>
      </c>
      <c r="F24" s="8">
        <f t="shared" si="24"/>
        <v>31186.054</v>
      </c>
      <c r="G24" s="8">
        <f t="shared" si="24"/>
        <v>0</v>
      </c>
      <c r="H24" s="8">
        <f t="shared" si="24"/>
        <v>391</v>
      </c>
      <c r="I24" s="8">
        <f t="shared" ref="I24:L24" si="35">SUM(I38,I51,I82,I94,I175,I186,I198,I210)</f>
        <v>30875.65149</v>
      </c>
      <c r="J24" s="8">
        <f t="shared" si="35"/>
        <v>0</v>
      </c>
      <c r="K24" s="8">
        <f t="shared" si="35"/>
        <v>3216.88058</v>
      </c>
      <c r="L24" s="8">
        <f t="shared" si="35"/>
        <v>261.99849999999998</v>
      </c>
      <c r="M24" s="8">
        <f t="shared" si="26"/>
        <v>34174</v>
      </c>
      <c r="N24" s="8">
        <f t="shared" si="26"/>
        <v>510</v>
      </c>
      <c r="O24" s="8">
        <f t="shared" si="26"/>
        <v>33666</v>
      </c>
      <c r="P24" s="8">
        <f t="shared" si="26"/>
        <v>0</v>
      </c>
      <c r="Q24" s="8">
        <f t="shared" si="26"/>
        <v>510</v>
      </c>
      <c r="R24" s="8">
        <f t="shared" ref="R24:V24" si="36">SUM(R38,R51,R82,R94,R175,R186,R198,R210)</f>
        <v>19867.823849999997</v>
      </c>
      <c r="S24" s="8">
        <f t="shared" si="36"/>
        <v>0</v>
      </c>
      <c r="T24" s="8">
        <f t="shared" si="36"/>
        <v>0</v>
      </c>
      <c r="U24" s="8">
        <f t="shared" si="36"/>
        <v>2545.9164700000001</v>
      </c>
      <c r="V24" s="8">
        <f t="shared" si="36"/>
        <v>160.5523</v>
      </c>
      <c r="W24" s="8">
        <f t="shared" si="28"/>
        <v>42082</v>
      </c>
      <c r="X24" s="8">
        <f t="shared" si="28"/>
        <v>650</v>
      </c>
      <c r="Y24" s="8">
        <f t="shared" si="28"/>
        <v>49111</v>
      </c>
      <c r="Z24" s="22">
        <f t="shared" si="28"/>
        <v>1513</v>
      </c>
      <c r="AA24" s="8">
        <f t="shared" si="5"/>
        <v>7029</v>
      </c>
      <c r="AB24" s="25"/>
    </row>
    <row r="25" spans="2:28">
      <c r="B25" s="16" t="s">
        <v>1</v>
      </c>
      <c r="C25" s="9" t="s">
        <v>25</v>
      </c>
      <c r="D25" s="8">
        <f t="shared" si="24"/>
        <v>20612</v>
      </c>
      <c r="E25" s="8">
        <f t="shared" si="24"/>
        <v>541</v>
      </c>
      <c r="F25" s="8">
        <f t="shared" si="24"/>
        <v>19217.217000000001</v>
      </c>
      <c r="G25" s="8">
        <f t="shared" si="24"/>
        <v>0</v>
      </c>
      <c r="H25" s="8">
        <f t="shared" si="24"/>
        <v>601.29999999999995</v>
      </c>
      <c r="I25" s="8">
        <f t="shared" ref="I25:L25" si="37">SUM(I39,I52,I83,I95,I176,I187,I199,I211)</f>
        <v>18871.244979999996</v>
      </c>
      <c r="J25" s="8">
        <f t="shared" si="37"/>
        <v>0</v>
      </c>
      <c r="K25" s="8">
        <f t="shared" si="37"/>
        <v>4804.9522299999999</v>
      </c>
      <c r="L25" s="8">
        <f t="shared" si="37"/>
        <v>390.25596000000002</v>
      </c>
      <c r="M25" s="8">
        <f t="shared" si="26"/>
        <v>20122</v>
      </c>
      <c r="N25" s="8">
        <f t="shared" si="26"/>
        <v>622</v>
      </c>
      <c r="O25" s="8">
        <f t="shared" si="26"/>
        <v>19739.980000000003</v>
      </c>
      <c r="P25" s="8">
        <f t="shared" si="26"/>
        <v>979.26300000000003</v>
      </c>
      <c r="Q25" s="8">
        <f t="shared" si="26"/>
        <v>831.69999999999993</v>
      </c>
      <c r="R25" s="8">
        <f t="shared" ref="R25:V25" si="38">SUM(R39,R52,R83,R95,R176,R187,R199,R211)</f>
        <v>11815.60802</v>
      </c>
      <c r="S25" s="8">
        <f t="shared" si="38"/>
        <v>933.97826999999995</v>
      </c>
      <c r="T25" s="8">
        <f t="shared" si="38"/>
        <v>0</v>
      </c>
      <c r="U25" s="8">
        <f t="shared" si="38"/>
        <v>2497.9593999999997</v>
      </c>
      <c r="V25" s="8">
        <f t="shared" si="38"/>
        <v>555.06050000000005</v>
      </c>
      <c r="W25" s="8">
        <f t="shared" si="28"/>
        <v>24152</v>
      </c>
      <c r="X25" s="8">
        <f t="shared" si="28"/>
        <v>770</v>
      </c>
      <c r="Y25" s="8">
        <f t="shared" si="28"/>
        <v>26604</v>
      </c>
      <c r="Z25" s="22">
        <f t="shared" si="28"/>
        <v>470</v>
      </c>
      <c r="AA25" s="8">
        <f t="shared" si="5"/>
        <v>2452</v>
      </c>
      <c r="AB25" s="25"/>
    </row>
    <row r="26" spans="2:28">
      <c r="B26" s="16" t="s">
        <v>1</v>
      </c>
      <c r="C26" s="9" t="s">
        <v>26</v>
      </c>
      <c r="D26" s="8">
        <f>SUM(D40)</f>
        <v>0</v>
      </c>
      <c r="E26" s="8">
        <f>SUM(E40)</f>
        <v>0</v>
      </c>
      <c r="F26" s="8">
        <f t="shared" ref="F26:H26" si="39">SUM(F40)</f>
        <v>230</v>
      </c>
      <c r="G26" s="8">
        <f t="shared" si="39"/>
        <v>0</v>
      </c>
      <c r="H26" s="8">
        <f t="shared" si="39"/>
        <v>0</v>
      </c>
      <c r="I26" s="8">
        <f t="shared" ref="I26:L26" si="40">SUM(I40)</f>
        <v>230</v>
      </c>
      <c r="J26" s="8">
        <f t="shared" si="40"/>
        <v>0</v>
      </c>
      <c r="K26" s="8">
        <f t="shared" si="40"/>
        <v>0</v>
      </c>
      <c r="L26" s="8">
        <f t="shared" si="40"/>
        <v>0</v>
      </c>
      <c r="M26" s="8">
        <f>SUM(M40)</f>
        <v>0</v>
      </c>
      <c r="N26" s="8">
        <f>SUM(N40)</f>
        <v>0</v>
      </c>
      <c r="O26" s="8">
        <f t="shared" ref="O26:Q26" si="41">SUM(O40)</f>
        <v>0</v>
      </c>
      <c r="P26" s="8">
        <f t="shared" si="41"/>
        <v>0</v>
      </c>
      <c r="Q26" s="8">
        <f t="shared" si="41"/>
        <v>0</v>
      </c>
      <c r="R26" s="8">
        <f t="shared" ref="R26:V26" si="42">SUM(R40)</f>
        <v>0</v>
      </c>
      <c r="S26" s="8">
        <f t="shared" si="42"/>
        <v>0</v>
      </c>
      <c r="T26" s="8">
        <f t="shared" si="42"/>
        <v>0</v>
      </c>
      <c r="U26" s="8">
        <f t="shared" si="42"/>
        <v>0</v>
      </c>
      <c r="V26" s="8">
        <f t="shared" si="42"/>
        <v>0</v>
      </c>
      <c r="W26" s="8">
        <f>SUM(W40)</f>
        <v>0</v>
      </c>
      <c r="X26" s="8">
        <f>SUM(X40)</f>
        <v>0</v>
      </c>
      <c r="Y26" s="8">
        <f>SUM(Y40)</f>
        <v>0</v>
      </c>
      <c r="Z26" s="22">
        <f>SUM(Z40)</f>
        <v>0</v>
      </c>
      <c r="AA26" s="8">
        <f t="shared" si="5"/>
        <v>0</v>
      </c>
      <c r="AB26" s="25"/>
    </row>
    <row r="27" spans="2:28">
      <c r="B27" s="16" t="s">
        <v>1</v>
      </c>
      <c r="C27" s="9" t="s">
        <v>27</v>
      </c>
      <c r="D27" s="8">
        <f>SUM(D41,D84,D96)</f>
        <v>2493</v>
      </c>
      <c r="E27" s="8">
        <f>SUM(E41,E84,E96)</f>
        <v>0</v>
      </c>
      <c r="F27" s="8">
        <f t="shared" ref="F27:H27" si="43">SUM(F41,F84,F96)</f>
        <v>3031.183</v>
      </c>
      <c r="G27" s="8">
        <f t="shared" si="43"/>
        <v>0</v>
      </c>
      <c r="H27" s="8">
        <f t="shared" si="43"/>
        <v>115.4</v>
      </c>
      <c r="I27" s="8">
        <f t="shared" ref="I27:L27" si="44">SUM(I41,I84,I96)</f>
        <v>3031.1712299999999</v>
      </c>
      <c r="J27" s="8">
        <f t="shared" si="44"/>
        <v>0</v>
      </c>
      <c r="K27" s="8">
        <f t="shared" si="44"/>
        <v>36.713430000000002</v>
      </c>
      <c r="L27" s="8">
        <f t="shared" si="44"/>
        <v>111.4</v>
      </c>
      <c r="M27" s="8">
        <f>SUM(M41,M84,M96)</f>
        <v>1895</v>
      </c>
      <c r="N27" s="8">
        <f>SUM(N41,N84,N96)</f>
        <v>0</v>
      </c>
      <c r="O27" s="8">
        <f t="shared" ref="O27:Q27" si="45">SUM(O41,O84,O96)</f>
        <v>1902</v>
      </c>
      <c r="P27" s="8">
        <f t="shared" si="45"/>
        <v>0</v>
      </c>
      <c r="Q27" s="8">
        <f t="shared" si="45"/>
        <v>5</v>
      </c>
      <c r="R27" s="8">
        <f t="shared" ref="R27:V27" si="46">SUM(R41,R84,R96)</f>
        <v>52.17127</v>
      </c>
      <c r="S27" s="8">
        <f t="shared" si="46"/>
        <v>0</v>
      </c>
      <c r="T27" s="8">
        <f t="shared" si="46"/>
        <v>0</v>
      </c>
      <c r="U27" s="8">
        <f t="shared" si="46"/>
        <v>321.01571999999999</v>
      </c>
      <c r="V27" s="8">
        <f t="shared" si="46"/>
        <v>2.2095199999999999</v>
      </c>
      <c r="W27" s="8">
        <f>SUM(W41,W84,W96)</f>
        <v>595</v>
      </c>
      <c r="X27" s="8">
        <f>SUM(X41,X84,X96)</f>
        <v>0</v>
      </c>
      <c r="Y27" s="8">
        <f>SUM(Y41,Y84,Y96)</f>
        <v>595</v>
      </c>
      <c r="Z27" s="22">
        <f>SUM(Z41,Z84,Z96)</f>
        <v>0</v>
      </c>
      <c r="AA27" s="8">
        <f t="shared" si="5"/>
        <v>0</v>
      </c>
      <c r="AB27" s="25"/>
    </row>
    <row r="28" spans="2:28">
      <c r="B28" s="16" t="s">
        <v>1</v>
      </c>
      <c r="C28" s="9" t="s">
        <v>28</v>
      </c>
      <c r="D28" s="8">
        <f t="shared" ref="D28:H31" si="47">SUM(D42,D53,D85,D97,D177,D188,D200,D212)</f>
        <v>390</v>
      </c>
      <c r="E28" s="8">
        <f t="shared" si="47"/>
        <v>0</v>
      </c>
      <c r="F28" s="8">
        <f t="shared" si="47"/>
        <v>887.85599999999999</v>
      </c>
      <c r="G28" s="8">
        <f t="shared" si="47"/>
        <v>0</v>
      </c>
      <c r="H28" s="8">
        <f t="shared" si="47"/>
        <v>30.55</v>
      </c>
      <c r="I28" s="8">
        <f t="shared" ref="I28:L28" si="48">SUM(I42,I53,I85,I97,I177,I188,I200,I212)</f>
        <v>876.95432999999991</v>
      </c>
      <c r="J28" s="8">
        <f t="shared" si="48"/>
        <v>0</v>
      </c>
      <c r="K28" s="8">
        <f t="shared" si="48"/>
        <v>0</v>
      </c>
      <c r="L28" s="8">
        <f t="shared" si="48"/>
        <v>30.547219999999999</v>
      </c>
      <c r="M28" s="8">
        <f t="shared" ref="M28:Q31" si="49">SUM(M42,M53,M85,M97,M177,M188,M200,M212)</f>
        <v>435</v>
      </c>
      <c r="N28" s="8">
        <f t="shared" si="49"/>
        <v>0</v>
      </c>
      <c r="O28" s="8">
        <f t="shared" si="49"/>
        <v>719.19999999999993</v>
      </c>
      <c r="P28" s="8">
        <f t="shared" si="49"/>
        <v>0</v>
      </c>
      <c r="Q28" s="8">
        <f t="shared" si="49"/>
        <v>94.683000000000007</v>
      </c>
      <c r="R28" s="8">
        <f t="shared" ref="R28:V28" si="50">SUM(R42,R53,R85,R97,R177,R188,R200,R212)</f>
        <v>501.31997000000001</v>
      </c>
      <c r="S28" s="8">
        <f t="shared" si="50"/>
        <v>0</v>
      </c>
      <c r="T28" s="8">
        <f t="shared" si="50"/>
        <v>0</v>
      </c>
      <c r="U28" s="8">
        <f t="shared" si="50"/>
        <v>0</v>
      </c>
      <c r="V28" s="8">
        <f t="shared" si="50"/>
        <v>94.681010000000001</v>
      </c>
      <c r="W28" s="8">
        <f t="shared" ref="W28:Z31" si="51">SUM(W42,W53,W85,W97,W177,W188,W200,W212)</f>
        <v>515</v>
      </c>
      <c r="X28" s="8">
        <f t="shared" si="51"/>
        <v>300</v>
      </c>
      <c r="Y28" s="8">
        <f t="shared" si="51"/>
        <v>585</v>
      </c>
      <c r="Z28" s="22">
        <f t="shared" si="51"/>
        <v>300</v>
      </c>
      <c r="AA28" s="8">
        <f t="shared" si="5"/>
        <v>70</v>
      </c>
      <c r="AB28" s="25"/>
    </row>
    <row r="29" spans="2:28">
      <c r="B29" s="16" t="s">
        <v>1</v>
      </c>
      <c r="C29" s="9" t="s">
        <v>29</v>
      </c>
      <c r="D29" s="8">
        <f t="shared" si="47"/>
        <v>601</v>
      </c>
      <c r="E29" s="8">
        <f t="shared" si="47"/>
        <v>33</v>
      </c>
      <c r="F29" s="8">
        <f t="shared" si="47"/>
        <v>275.44</v>
      </c>
      <c r="G29" s="8">
        <f t="shared" si="47"/>
        <v>0</v>
      </c>
      <c r="H29" s="8">
        <f t="shared" si="47"/>
        <v>92</v>
      </c>
      <c r="I29" s="8">
        <f t="shared" ref="I29:L29" si="52">SUM(I43,I54,I86,I98,I178,I189,I201,I213)</f>
        <v>265.41974999999996</v>
      </c>
      <c r="J29" s="8">
        <f t="shared" si="52"/>
        <v>0</v>
      </c>
      <c r="K29" s="8">
        <f t="shared" si="52"/>
        <v>87.092320000000001</v>
      </c>
      <c r="L29" s="8">
        <f t="shared" si="52"/>
        <v>45.034699999999994</v>
      </c>
      <c r="M29" s="8">
        <f t="shared" si="49"/>
        <v>312</v>
      </c>
      <c r="N29" s="8">
        <f t="shared" si="49"/>
        <v>27</v>
      </c>
      <c r="O29" s="8">
        <f t="shared" si="49"/>
        <v>338.15</v>
      </c>
      <c r="P29" s="8">
        <f t="shared" si="49"/>
        <v>0</v>
      </c>
      <c r="Q29" s="8">
        <f t="shared" si="49"/>
        <v>241.7</v>
      </c>
      <c r="R29" s="8">
        <f t="shared" ref="R29:V29" si="53">SUM(R43,R54,R86,R98,R178,R189,R201,R213)</f>
        <v>79.942720000000008</v>
      </c>
      <c r="S29" s="8">
        <f t="shared" si="53"/>
        <v>0</v>
      </c>
      <c r="T29" s="8">
        <f t="shared" si="53"/>
        <v>0</v>
      </c>
      <c r="U29" s="8">
        <f t="shared" si="53"/>
        <v>295.08881000000002</v>
      </c>
      <c r="V29" s="8">
        <f t="shared" si="53"/>
        <v>110.8317</v>
      </c>
      <c r="W29" s="8">
        <f t="shared" si="51"/>
        <v>224</v>
      </c>
      <c r="X29" s="8">
        <f t="shared" si="51"/>
        <v>70</v>
      </c>
      <c r="Y29" s="8">
        <f t="shared" si="51"/>
        <v>314</v>
      </c>
      <c r="Z29" s="22">
        <f t="shared" si="51"/>
        <v>70</v>
      </c>
      <c r="AA29" s="8">
        <f t="shared" si="5"/>
        <v>90</v>
      </c>
      <c r="AB29" s="25"/>
    </row>
    <row r="30" spans="2:28">
      <c r="B30" s="16" t="s">
        <v>1</v>
      </c>
      <c r="C30" s="10" t="s">
        <v>30</v>
      </c>
      <c r="D30" s="8">
        <f t="shared" si="47"/>
        <v>601</v>
      </c>
      <c r="E30" s="8">
        <f t="shared" si="47"/>
        <v>33</v>
      </c>
      <c r="F30" s="8">
        <f t="shared" si="47"/>
        <v>275.44</v>
      </c>
      <c r="G30" s="8">
        <f t="shared" si="47"/>
        <v>0</v>
      </c>
      <c r="H30" s="8">
        <f t="shared" si="47"/>
        <v>92</v>
      </c>
      <c r="I30" s="8">
        <f t="shared" ref="I30:L30" si="54">SUM(I44,I55,I87,I99,I179,I190,I202,I214)</f>
        <v>265.41974999999996</v>
      </c>
      <c r="J30" s="8">
        <f t="shared" si="54"/>
        <v>0</v>
      </c>
      <c r="K30" s="8">
        <f t="shared" si="54"/>
        <v>87.092320000000001</v>
      </c>
      <c r="L30" s="8">
        <f t="shared" si="54"/>
        <v>45.034699999999994</v>
      </c>
      <c r="M30" s="8">
        <f t="shared" si="49"/>
        <v>312</v>
      </c>
      <c r="N30" s="8">
        <f t="shared" si="49"/>
        <v>27</v>
      </c>
      <c r="O30" s="8">
        <f t="shared" si="49"/>
        <v>338.15</v>
      </c>
      <c r="P30" s="8">
        <f t="shared" si="49"/>
        <v>0</v>
      </c>
      <c r="Q30" s="8">
        <f t="shared" si="49"/>
        <v>241.7</v>
      </c>
      <c r="R30" s="8">
        <f t="shared" ref="R30:V30" si="55">SUM(R44,R55,R87,R99,R179,R190,R202,R214)</f>
        <v>79.942720000000008</v>
      </c>
      <c r="S30" s="8">
        <f t="shared" si="55"/>
        <v>0</v>
      </c>
      <c r="T30" s="8">
        <f t="shared" si="55"/>
        <v>0</v>
      </c>
      <c r="U30" s="8">
        <f t="shared" si="55"/>
        <v>295.08881000000002</v>
      </c>
      <c r="V30" s="8">
        <f t="shared" si="55"/>
        <v>110.8317</v>
      </c>
      <c r="W30" s="8">
        <f t="shared" si="51"/>
        <v>224</v>
      </c>
      <c r="X30" s="8">
        <f t="shared" si="51"/>
        <v>70</v>
      </c>
      <c r="Y30" s="8">
        <f t="shared" si="51"/>
        <v>242</v>
      </c>
      <c r="Z30" s="22">
        <f t="shared" si="51"/>
        <v>70</v>
      </c>
      <c r="AA30" s="8">
        <f t="shared" si="5"/>
        <v>18</v>
      </c>
      <c r="AB30" s="25"/>
    </row>
    <row r="31" spans="2:28" ht="30">
      <c r="B31" s="16" t="s">
        <v>1</v>
      </c>
      <c r="C31" s="11" t="s">
        <v>31</v>
      </c>
      <c r="D31" s="8">
        <f t="shared" si="47"/>
        <v>501</v>
      </c>
      <c r="E31" s="8">
        <f t="shared" si="47"/>
        <v>33</v>
      </c>
      <c r="F31" s="8">
        <f t="shared" si="47"/>
        <v>204.28</v>
      </c>
      <c r="G31" s="8">
        <f t="shared" si="47"/>
        <v>0</v>
      </c>
      <c r="H31" s="8">
        <f t="shared" si="47"/>
        <v>92</v>
      </c>
      <c r="I31" s="8">
        <f t="shared" ref="I31:L31" si="56">SUM(I45,I56,I88,I100,I180,I191,I203,I215)</f>
        <v>194.26732999999999</v>
      </c>
      <c r="J31" s="8">
        <f t="shared" si="56"/>
        <v>0</v>
      </c>
      <c r="K31" s="8">
        <f t="shared" si="56"/>
        <v>87.092320000000001</v>
      </c>
      <c r="L31" s="8">
        <f t="shared" si="56"/>
        <v>45.034699999999994</v>
      </c>
      <c r="M31" s="8">
        <f t="shared" si="49"/>
        <v>312</v>
      </c>
      <c r="N31" s="8">
        <f t="shared" si="49"/>
        <v>27</v>
      </c>
      <c r="O31" s="8">
        <f t="shared" si="49"/>
        <v>338.15</v>
      </c>
      <c r="P31" s="8">
        <f t="shared" si="49"/>
        <v>0</v>
      </c>
      <c r="Q31" s="8">
        <f t="shared" si="49"/>
        <v>241.7</v>
      </c>
      <c r="R31" s="8">
        <f t="shared" ref="R31:V31" si="57">SUM(R45,R56,R88,R100,R180,R191,R203,R215)</f>
        <v>79.942720000000008</v>
      </c>
      <c r="S31" s="8">
        <f t="shared" si="57"/>
        <v>0</v>
      </c>
      <c r="T31" s="8">
        <f t="shared" si="57"/>
        <v>0</v>
      </c>
      <c r="U31" s="8">
        <f t="shared" si="57"/>
        <v>295.08881000000002</v>
      </c>
      <c r="V31" s="8">
        <f t="shared" si="57"/>
        <v>110.8317</v>
      </c>
      <c r="W31" s="8">
        <f t="shared" si="51"/>
        <v>224</v>
      </c>
      <c r="X31" s="8">
        <f t="shared" si="51"/>
        <v>70</v>
      </c>
      <c r="Y31" s="8">
        <f t="shared" si="51"/>
        <v>242</v>
      </c>
      <c r="Z31" s="22">
        <f t="shared" si="51"/>
        <v>70</v>
      </c>
      <c r="AA31" s="8">
        <f t="shared" si="5"/>
        <v>18</v>
      </c>
      <c r="AB31" s="25"/>
    </row>
    <row r="32" spans="2:28" ht="30">
      <c r="B32" s="16" t="s">
        <v>1</v>
      </c>
      <c r="C32" s="11" t="s">
        <v>32</v>
      </c>
      <c r="D32" s="8">
        <f>SUM(D204,D216)</f>
        <v>100</v>
      </c>
      <c r="E32" s="8">
        <f>SUM(E204,E216)</f>
        <v>0</v>
      </c>
      <c r="F32" s="8">
        <f t="shared" ref="F32:H32" si="58">SUM(F204,F216)</f>
        <v>71.16</v>
      </c>
      <c r="G32" s="8">
        <f t="shared" si="58"/>
        <v>0</v>
      </c>
      <c r="H32" s="8">
        <f t="shared" si="58"/>
        <v>0</v>
      </c>
      <c r="I32" s="8">
        <f t="shared" ref="I32:L32" si="59">SUM(I204,I216)</f>
        <v>71.152420000000006</v>
      </c>
      <c r="J32" s="8">
        <f t="shared" si="59"/>
        <v>0</v>
      </c>
      <c r="K32" s="8">
        <f t="shared" si="59"/>
        <v>0</v>
      </c>
      <c r="L32" s="8">
        <f t="shared" si="59"/>
        <v>0</v>
      </c>
      <c r="M32" s="8">
        <f>SUM(M204,M216)</f>
        <v>0</v>
      </c>
      <c r="N32" s="8">
        <f>SUM(N204,N216)</f>
        <v>0</v>
      </c>
      <c r="O32" s="8">
        <f t="shared" ref="O32:Q32" si="60">SUM(O204,O216)</f>
        <v>0</v>
      </c>
      <c r="P32" s="8">
        <f t="shared" si="60"/>
        <v>0</v>
      </c>
      <c r="Q32" s="8">
        <f t="shared" si="60"/>
        <v>0</v>
      </c>
      <c r="R32" s="8">
        <f t="shared" ref="R32:V32" si="61">SUM(R204,R216)</f>
        <v>0</v>
      </c>
      <c r="S32" s="8">
        <f t="shared" si="61"/>
        <v>0</v>
      </c>
      <c r="T32" s="8">
        <f t="shared" si="61"/>
        <v>0</v>
      </c>
      <c r="U32" s="8">
        <f t="shared" si="61"/>
        <v>0</v>
      </c>
      <c r="V32" s="8">
        <f t="shared" si="61"/>
        <v>0</v>
      </c>
      <c r="W32" s="8">
        <f>SUM(W204,W216)</f>
        <v>0</v>
      </c>
      <c r="X32" s="8">
        <f>SUM(X204,X216)</f>
        <v>0</v>
      </c>
      <c r="Y32" s="8">
        <f>SUM(Y204,Y216)</f>
        <v>0</v>
      </c>
      <c r="Z32" s="22">
        <f>SUM(Z204,Z216)</f>
        <v>0</v>
      </c>
      <c r="AA32" s="8">
        <f t="shared" si="5"/>
        <v>0</v>
      </c>
      <c r="AB32" s="25"/>
    </row>
    <row r="33" spans="2:28">
      <c r="B33" s="16" t="s">
        <v>1</v>
      </c>
      <c r="C33" s="7" t="s">
        <v>33</v>
      </c>
      <c r="D33" s="8">
        <f>SUM(D46,D57,D89,D101,D181,D193,D205,D217)</f>
        <v>497</v>
      </c>
      <c r="E33" s="8">
        <f>SUM(E46,E57,E89,E101,E181,E193,E205,E217)</f>
        <v>36</v>
      </c>
      <c r="F33" s="8">
        <f t="shared" ref="F33:H33" si="62">SUM(F46,F57,F89,F101,F181,F193,F205,F217)</f>
        <v>1178.1200000000001</v>
      </c>
      <c r="G33" s="8">
        <f t="shared" si="62"/>
        <v>0</v>
      </c>
      <c r="H33" s="8">
        <f t="shared" si="62"/>
        <v>94</v>
      </c>
      <c r="I33" s="8">
        <f t="shared" ref="I33:L33" si="63">SUM(I46,I57,I89,I101,I181,I193,I205,I217)</f>
        <v>1168.1956699999998</v>
      </c>
      <c r="J33" s="8">
        <f t="shared" si="63"/>
        <v>0</v>
      </c>
      <c r="K33" s="8">
        <f t="shared" si="63"/>
        <v>479.45296999999999</v>
      </c>
      <c r="L33" s="8">
        <f t="shared" si="63"/>
        <v>61.709180000000003</v>
      </c>
      <c r="M33" s="8">
        <f>SUM(M46,M57,M89,M101,M181,M193,M205,M217)</f>
        <v>1450</v>
      </c>
      <c r="N33" s="8">
        <f>SUM(N46,N57,N89,N101,N181,N193,N205,N217)</f>
        <v>41</v>
      </c>
      <c r="O33" s="8">
        <f t="shared" ref="O33:Q33" si="64">SUM(O46,O57,O89,O101,O181,O193,O205,O217)</f>
        <v>3322.67</v>
      </c>
      <c r="P33" s="8">
        <f t="shared" si="64"/>
        <v>20.736999999999998</v>
      </c>
      <c r="Q33" s="8">
        <f t="shared" si="64"/>
        <v>87.984999999999999</v>
      </c>
      <c r="R33" s="8">
        <f t="shared" ref="R33:V33" si="65">SUM(R46,R57,R89,R101,R181,R193,R205,R217)</f>
        <v>471.86450000000002</v>
      </c>
      <c r="S33" s="8">
        <f t="shared" si="65"/>
        <v>20.114979999999999</v>
      </c>
      <c r="T33" s="8">
        <f t="shared" si="65"/>
        <v>0</v>
      </c>
      <c r="U33" s="8">
        <f t="shared" si="65"/>
        <v>50.273420000000002</v>
      </c>
      <c r="V33" s="8">
        <f t="shared" si="65"/>
        <v>41.630830000000003</v>
      </c>
      <c r="W33" s="8">
        <f>SUM(W46,W57,W89,W101,W181,W193,W205,W217)</f>
        <v>2432</v>
      </c>
      <c r="X33" s="8">
        <f>SUM(X46,X57,X89,X101,X181,X193,X205,X217)</f>
        <v>100</v>
      </c>
      <c r="Y33" s="8">
        <f>SUM(Y46,Y57,Y89,Y101,Y181,Y193,Y205,Y217)</f>
        <v>10912</v>
      </c>
      <c r="Z33" s="22">
        <f>SUM(Z46,Z57,Z89,Z101,Z181,Z193,Z205,Z217)</f>
        <v>100</v>
      </c>
      <c r="AA33" s="8">
        <f t="shared" si="5"/>
        <v>8480</v>
      </c>
      <c r="AB33" s="25"/>
    </row>
    <row r="34" spans="2:28" ht="105" customHeight="1">
      <c r="B34" s="16" t="s">
        <v>36</v>
      </c>
      <c r="C34" s="5" t="s">
        <v>37</v>
      </c>
      <c r="D34" s="6">
        <f>SUM(D37,D46)</f>
        <v>11850</v>
      </c>
      <c r="E34" s="6">
        <f>SUM(E37,E46)</f>
        <v>0</v>
      </c>
      <c r="F34" s="6">
        <f t="shared" ref="F34:H34" si="66">SUM(F37,F46)</f>
        <v>12311.63</v>
      </c>
      <c r="G34" s="6">
        <f t="shared" si="66"/>
        <v>0</v>
      </c>
      <c r="H34" s="6">
        <f t="shared" si="66"/>
        <v>0</v>
      </c>
      <c r="I34" s="6">
        <f t="shared" ref="I34:L34" si="67">SUM(I37,I46)</f>
        <v>12244.837769999998</v>
      </c>
      <c r="J34" s="6">
        <f t="shared" si="67"/>
        <v>0</v>
      </c>
      <c r="K34" s="6">
        <f t="shared" si="67"/>
        <v>32.61992</v>
      </c>
      <c r="L34" s="6">
        <f t="shared" si="67"/>
        <v>0</v>
      </c>
      <c r="M34" s="6">
        <f>SUM(M37,M46)</f>
        <v>10815</v>
      </c>
      <c r="N34" s="6">
        <f>SUM(N37,N46)</f>
        <v>0</v>
      </c>
      <c r="O34" s="6">
        <f t="shared" ref="O34:Q34" si="68">SUM(O37,O46)</f>
        <v>12115</v>
      </c>
      <c r="P34" s="6">
        <f t="shared" si="68"/>
        <v>1000</v>
      </c>
      <c r="Q34" s="6">
        <f t="shared" si="68"/>
        <v>0</v>
      </c>
      <c r="R34" s="6">
        <f t="shared" ref="R34:V34" si="69">SUM(R37,R46)</f>
        <v>5047.1624799999991</v>
      </c>
      <c r="S34" s="6">
        <f t="shared" si="69"/>
        <v>954.0932499999999</v>
      </c>
      <c r="T34" s="6">
        <f t="shared" si="69"/>
        <v>0</v>
      </c>
      <c r="U34" s="6">
        <f t="shared" si="69"/>
        <v>142.44035</v>
      </c>
      <c r="V34" s="6">
        <f t="shared" si="69"/>
        <v>0</v>
      </c>
      <c r="W34" s="6">
        <f>SUM(W37,W46)</f>
        <v>12100</v>
      </c>
      <c r="X34" s="6">
        <f>SUM(X37,X46)</f>
        <v>0</v>
      </c>
      <c r="Y34" s="6">
        <f>SUM(Y37,Y46)</f>
        <v>13354</v>
      </c>
      <c r="Z34" s="21">
        <f>SUM(Z37,Z46)</f>
        <v>0</v>
      </c>
      <c r="AA34" s="6">
        <f t="shared" si="5"/>
        <v>1254</v>
      </c>
      <c r="AB34" s="188" t="s">
        <v>1084</v>
      </c>
    </row>
    <row r="35" spans="2:28">
      <c r="B35" s="16" t="s">
        <v>1</v>
      </c>
      <c r="C35" s="7" t="s">
        <v>21</v>
      </c>
      <c r="D35" s="8">
        <v>237</v>
      </c>
      <c r="E35" s="8">
        <v>0</v>
      </c>
      <c r="F35" s="8">
        <v>0</v>
      </c>
      <c r="G35" s="8">
        <v>0</v>
      </c>
      <c r="H35" s="8">
        <v>0</v>
      </c>
      <c r="I35" s="8">
        <v>0</v>
      </c>
      <c r="J35" s="8">
        <v>0</v>
      </c>
      <c r="K35" s="8">
        <v>0</v>
      </c>
      <c r="L35" s="8">
        <v>0</v>
      </c>
      <c r="M35" s="8">
        <v>200</v>
      </c>
      <c r="N35" s="8">
        <v>0</v>
      </c>
      <c r="O35" s="8">
        <v>0</v>
      </c>
      <c r="P35" s="8">
        <v>0</v>
      </c>
      <c r="Q35" s="8">
        <v>0</v>
      </c>
      <c r="R35" s="8">
        <v>0</v>
      </c>
      <c r="S35" s="8">
        <v>0</v>
      </c>
      <c r="T35" s="8">
        <v>0</v>
      </c>
      <c r="U35" s="8">
        <v>0</v>
      </c>
      <c r="V35" s="8">
        <v>0</v>
      </c>
      <c r="W35" s="8">
        <v>200</v>
      </c>
      <c r="X35" s="8">
        <v>0</v>
      </c>
      <c r="Y35" s="8">
        <v>200</v>
      </c>
      <c r="Z35" s="22">
        <v>0</v>
      </c>
      <c r="AA35" s="8">
        <f t="shared" si="5"/>
        <v>0</v>
      </c>
      <c r="AB35" s="189"/>
    </row>
    <row r="36" spans="2:28">
      <c r="B36" s="16" t="s">
        <v>1</v>
      </c>
      <c r="C36" s="7" t="s">
        <v>22</v>
      </c>
      <c r="D36" s="8">
        <v>139</v>
      </c>
      <c r="E36" s="8">
        <v>0</v>
      </c>
      <c r="F36" s="8">
        <v>0</v>
      </c>
      <c r="G36" s="8">
        <v>0</v>
      </c>
      <c r="H36" s="8">
        <v>0</v>
      </c>
      <c r="I36" s="8">
        <v>0</v>
      </c>
      <c r="J36" s="8">
        <v>0</v>
      </c>
      <c r="K36" s="8">
        <v>0</v>
      </c>
      <c r="L36" s="8">
        <v>0</v>
      </c>
      <c r="M36" s="8">
        <v>114</v>
      </c>
      <c r="N36" s="8">
        <v>0</v>
      </c>
      <c r="O36" s="8">
        <v>0</v>
      </c>
      <c r="P36" s="8">
        <v>0</v>
      </c>
      <c r="Q36" s="8">
        <v>0</v>
      </c>
      <c r="R36" s="8">
        <v>0</v>
      </c>
      <c r="S36" s="8">
        <v>0</v>
      </c>
      <c r="T36" s="8">
        <v>0</v>
      </c>
      <c r="U36" s="8">
        <v>0</v>
      </c>
      <c r="V36" s="8">
        <v>0</v>
      </c>
      <c r="W36" s="8">
        <v>114</v>
      </c>
      <c r="X36" s="8">
        <v>0</v>
      </c>
      <c r="Y36" s="8">
        <v>114</v>
      </c>
      <c r="Z36" s="22">
        <v>0</v>
      </c>
      <c r="AA36" s="8">
        <f t="shared" si="5"/>
        <v>0</v>
      </c>
      <c r="AB36" s="189"/>
    </row>
    <row r="37" spans="2:28">
      <c r="B37" s="16" t="s">
        <v>1</v>
      </c>
      <c r="C37" s="7" t="s">
        <v>23</v>
      </c>
      <c r="D37" s="8">
        <f>SUM(D38:D43)</f>
        <v>11755</v>
      </c>
      <c r="E37" s="8">
        <f>SUM(E38:E43)</f>
        <v>0</v>
      </c>
      <c r="F37" s="8">
        <f t="shared" ref="F37:H37" si="70">SUM(F38:F43)</f>
        <v>12211.338</v>
      </c>
      <c r="G37" s="8">
        <f t="shared" si="70"/>
        <v>0</v>
      </c>
      <c r="H37" s="8">
        <f t="shared" si="70"/>
        <v>0</v>
      </c>
      <c r="I37" s="8">
        <f t="shared" ref="I37:L37" si="71">SUM(I38:I43)</f>
        <v>12144.546279999999</v>
      </c>
      <c r="J37" s="8">
        <f t="shared" si="71"/>
        <v>0</v>
      </c>
      <c r="K37" s="8">
        <f t="shared" si="71"/>
        <v>32.61992</v>
      </c>
      <c r="L37" s="8">
        <f t="shared" si="71"/>
        <v>0</v>
      </c>
      <c r="M37" s="8">
        <f>SUM(M38:M43)</f>
        <v>9915</v>
      </c>
      <c r="N37" s="8">
        <f>SUM(N38:N43)</f>
        <v>0</v>
      </c>
      <c r="O37" s="8">
        <f t="shared" ref="O37:Q37" si="72">SUM(O38:O43)</f>
        <v>9915</v>
      </c>
      <c r="P37" s="8">
        <f t="shared" si="72"/>
        <v>979.26300000000003</v>
      </c>
      <c r="Q37" s="8">
        <f t="shared" si="72"/>
        <v>0</v>
      </c>
      <c r="R37" s="8">
        <f t="shared" ref="R37:V37" si="73">SUM(R38:R43)</f>
        <v>4980.2894799999995</v>
      </c>
      <c r="S37" s="8">
        <f t="shared" si="73"/>
        <v>933.97826999999995</v>
      </c>
      <c r="T37" s="8">
        <f t="shared" si="73"/>
        <v>0</v>
      </c>
      <c r="U37" s="8">
        <f t="shared" si="73"/>
        <v>142.44035</v>
      </c>
      <c r="V37" s="8">
        <f t="shared" si="73"/>
        <v>0</v>
      </c>
      <c r="W37" s="8">
        <f>SUM(W38:W43)</f>
        <v>11044</v>
      </c>
      <c r="X37" s="8">
        <f>SUM(X38:X43)</f>
        <v>0</v>
      </c>
      <c r="Y37" s="8">
        <f>SUM(Y38:Y43)</f>
        <v>12057</v>
      </c>
      <c r="Z37" s="22">
        <f>SUM(Z38:Z43)</f>
        <v>0</v>
      </c>
      <c r="AA37" s="8">
        <f t="shared" si="5"/>
        <v>1013</v>
      </c>
      <c r="AB37" s="189"/>
    </row>
    <row r="38" spans="2:28">
      <c r="B38" s="16" t="s">
        <v>1</v>
      </c>
      <c r="C38" s="9" t="s">
        <v>24</v>
      </c>
      <c r="D38" s="8">
        <v>5400</v>
      </c>
      <c r="E38" s="8">
        <v>0</v>
      </c>
      <c r="F38" s="8">
        <v>4557.1000000000004</v>
      </c>
      <c r="G38" s="8">
        <v>0</v>
      </c>
      <c r="H38" s="8">
        <v>0</v>
      </c>
      <c r="I38" s="8">
        <v>4555.8255200000003</v>
      </c>
      <c r="J38" s="8">
        <v>0</v>
      </c>
      <c r="K38" s="8">
        <v>0</v>
      </c>
      <c r="L38" s="8">
        <v>0</v>
      </c>
      <c r="M38" s="8">
        <v>4200</v>
      </c>
      <c r="N38" s="8">
        <v>0</v>
      </c>
      <c r="O38" s="8">
        <v>4200</v>
      </c>
      <c r="P38" s="8">
        <v>0</v>
      </c>
      <c r="Q38" s="8">
        <v>0</v>
      </c>
      <c r="R38" s="8">
        <v>2393.8156800000002</v>
      </c>
      <c r="S38" s="8">
        <v>0</v>
      </c>
      <c r="T38" s="8">
        <v>0</v>
      </c>
      <c r="U38" s="8">
        <v>0</v>
      </c>
      <c r="V38" s="8">
        <v>0</v>
      </c>
      <c r="W38" s="8">
        <v>5631</v>
      </c>
      <c r="X38" s="8">
        <v>0</v>
      </c>
      <c r="Y38" s="8">
        <v>6000</v>
      </c>
      <c r="Z38" s="22">
        <v>0</v>
      </c>
      <c r="AA38" s="8">
        <f t="shared" si="5"/>
        <v>369</v>
      </c>
      <c r="AB38" s="189"/>
    </row>
    <row r="39" spans="2:28">
      <c r="B39" s="16" t="s">
        <v>1</v>
      </c>
      <c r="C39" s="9" t="s">
        <v>25</v>
      </c>
      <c r="D39" s="8">
        <v>3765</v>
      </c>
      <c r="E39" s="8">
        <v>0</v>
      </c>
      <c r="F39" s="8">
        <v>4015.518</v>
      </c>
      <c r="G39" s="8">
        <v>0</v>
      </c>
      <c r="H39" s="8">
        <v>0</v>
      </c>
      <c r="I39" s="8">
        <v>3951.2229400000001</v>
      </c>
      <c r="J39" s="8">
        <v>0</v>
      </c>
      <c r="K39" s="8">
        <v>0</v>
      </c>
      <c r="L39" s="8">
        <v>0</v>
      </c>
      <c r="M39" s="8">
        <v>3765</v>
      </c>
      <c r="N39" s="8">
        <v>0</v>
      </c>
      <c r="O39" s="8">
        <v>3765</v>
      </c>
      <c r="P39" s="8">
        <v>979.26300000000003</v>
      </c>
      <c r="Q39" s="8">
        <v>0</v>
      </c>
      <c r="R39" s="8">
        <v>2510.2454600000001</v>
      </c>
      <c r="S39" s="8">
        <v>933.97826999999995</v>
      </c>
      <c r="T39" s="8">
        <v>0</v>
      </c>
      <c r="U39" s="8">
        <v>0</v>
      </c>
      <c r="V39" s="8">
        <v>0</v>
      </c>
      <c r="W39" s="8">
        <v>4762</v>
      </c>
      <c r="X39" s="8">
        <v>0</v>
      </c>
      <c r="Y39" s="8">
        <v>5406</v>
      </c>
      <c r="Z39" s="22">
        <v>0</v>
      </c>
      <c r="AA39" s="8">
        <f t="shared" si="5"/>
        <v>644</v>
      </c>
      <c r="AB39" s="189"/>
    </row>
    <row r="40" spans="2:28">
      <c r="B40" s="16" t="s">
        <v>1</v>
      </c>
      <c r="C40" s="9" t="s">
        <v>26</v>
      </c>
      <c r="D40" s="8">
        <v>0</v>
      </c>
      <c r="E40" s="8">
        <v>0</v>
      </c>
      <c r="F40" s="8">
        <v>230</v>
      </c>
      <c r="G40" s="8">
        <v>0</v>
      </c>
      <c r="H40" s="8">
        <v>0</v>
      </c>
      <c r="I40" s="8">
        <v>230</v>
      </c>
      <c r="J40" s="8">
        <v>0</v>
      </c>
      <c r="K40" s="8">
        <v>0</v>
      </c>
      <c r="L40" s="8">
        <v>0</v>
      </c>
      <c r="M40" s="8">
        <v>0</v>
      </c>
      <c r="N40" s="8">
        <v>0</v>
      </c>
      <c r="O40" s="8">
        <v>0</v>
      </c>
      <c r="P40" s="8">
        <v>0</v>
      </c>
      <c r="Q40" s="8">
        <v>0</v>
      </c>
      <c r="R40" s="8">
        <v>0</v>
      </c>
      <c r="S40" s="8">
        <v>0</v>
      </c>
      <c r="T40" s="8">
        <v>0</v>
      </c>
      <c r="U40" s="8">
        <v>0</v>
      </c>
      <c r="V40" s="8">
        <v>0</v>
      </c>
      <c r="W40" s="8">
        <v>0</v>
      </c>
      <c r="X40" s="8">
        <v>0</v>
      </c>
      <c r="Y40" s="8">
        <v>0</v>
      </c>
      <c r="Z40" s="22">
        <v>0</v>
      </c>
      <c r="AA40" s="8">
        <f t="shared" si="5"/>
        <v>0</v>
      </c>
      <c r="AB40" s="189"/>
    </row>
    <row r="41" spans="2:28">
      <c r="B41" s="16" t="s">
        <v>1</v>
      </c>
      <c r="C41" s="9" t="s">
        <v>27</v>
      </c>
      <c r="D41" s="8">
        <v>2440</v>
      </c>
      <c r="E41" s="8">
        <v>0</v>
      </c>
      <c r="F41" s="8">
        <v>2985.29</v>
      </c>
      <c r="G41" s="8">
        <v>0</v>
      </c>
      <c r="H41" s="8">
        <v>0</v>
      </c>
      <c r="I41" s="8">
        <v>2985.2812100000001</v>
      </c>
      <c r="J41" s="8">
        <v>0</v>
      </c>
      <c r="K41" s="8">
        <v>32.61992</v>
      </c>
      <c r="L41" s="8">
        <v>0</v>
      </c>
      <c r="M41" s="8">
        <v>1800</v>
      </c>
      <c r="N41" s="8">
        <v>0</v>
      </c>
      <c r="O41" s="8">
        <v>1800</v>
      </c>
      <c r="P41" s="8">
        <v>0</v>
      </c>
      <c r="Q41" s="8">
        <v>0</v>
      </c>
      <c r="R41" s="8">
        <v>0</v>
      </c>
      <c r="S41" s="8">
        <v>0</v>
      </c>
      <c r="T41" s="8">
        <v>0</v>
      </c>
      <c r="U41" s="8">
        <v>142.44035</v>
      </c>
      <c r="V41" s="8">
        <v>0</v>
      </c>
      <c r="W41" s="8">
        <v>500</v>
      </c>
      <c r="X41" s="8">
        <v>0</v>
      </c>
      <c r="Y41" s="8">
        <v>500</v>
      </c>
      <c r="Z41" s="22">
        <v>0</v>
      </c>
      <c r="AA41" s="8">
        <f t="shared" si="5"/>
        <v>0</v>
      </c>
      <c r="AB41" s="189"/>
    </row>
    <row r="42" spans="2:28">
      <c r="B42" s="16" t="s">
        <v>1</v>
      </c>
      <c r="C42" s="9" t="s">
        <v>28</v>
      </c>
      <c r="D42" s="8">
        <v>110</v>
      </c>
      <c r="E42" s="8">
        <v>0</v>
      </c>
      <c r="F42" s="8">
        <v>396.53</v>
      </c>
      <c r="G42" s="8">
        <v>0</v>
      </c>
      <c r="H42" s="8">
        <v>0</v>
      </c>
      <c r="I42" s="8">
        <v>395.32182</v>
      </c>
      <c r="J42" s="8">
        <v>0</v>
      </c>
      <c r="K42" s="8">
        <v>0</v>
      </c>
      <c r="L42" s="8">
        <v>0</v>
      </c>
      <c r="M42" s="8">
        <v>110</v>
      </c>
      <c r="N42" s="8">
        <v>0</v>
      </c>
      <c r="O42" s="8">
        <v>110</v>
      </c>
      <c r="P42" s="8">
        <v>0</v>
      </c>
      <c r="Q42" s="8">
        <v>0</v>
      </c>
      <c r="R42" s="8">
        <v>59.745179999999998</v>
      </c>
      <c r="S42" s="8">
        <v>0</v>
      </c>
      <c r="T42" s="8">
        <v>0</v>
      </c>
      <c r="U42" s="8">
        <v>0</v>
      </c>
      <c r="V42" s="8">
        <v>0</v>
      </c>
      <c r="W42" s="8">
        <v>110</v>
      </c>
      <c r="X42" s="8">
        <v>0</v>
      </c>
      <c r="Y42" s="8">
        <v>110</v>
      </c>
      <c r="Z42" s="22">
        <v>0</v>
      </c>
      <c r="AA42" s="8">
        <f t="shared" si="5"/>
        <v>0</v>
      </c>
      <c r="AB42" s="189"/>
    </row>
    <row r="43" spans="2:28">
      <c r="B43" s="16" t="s">
        <v>1</v>
      </c>
      <c r="C43" s="9" t="s">
        <v>29</v>
      </c>
      <c r="D43" s="8">
        <f t="shared" ref="D43:E44" si="74">SUM(D44)</f>
        <v>40</v>
      </c>
      <c r="E43" s="8">
        <f t="shared" si="74"/>
        <v>0</v>
      </c>
      <c r="F43" s="8">
        <f t="shared" ref="F43:H44" si="75">SUM(F44)</f>
        <v>26.9</v>
      </c>
      <c r="G43" s="8">
        <f t="shared" si="75"/>
        <v>0</v>
      </c>
      <c r="H43" s="8">
        <f t="shared" si="75"/>
        <v>0</v>
      </c>
      <c r="I43" s="8">
        <f t="shared" ref="I43:L44" si="76">SUM(I44)</f>
        <v>26.89479</v>
      </c>
      <c r="J43" s="8">
        <f t="shared" si="76"/>
        <v>0</v>
      </c>
      <c r="K43" s="8">
        <f t="shared" si="76"/>
        <v>0</v>
      </c>
      <c r="L43" s="8">
        <f t="shared" si="76"/>
        <v>0</v>
      </c>
      <c r="M43" s="8">
        <f t="shared" ref="M43:N44" si="77">SUM(M44)</f>
        <v>40</v>
      </c>
      <c r="N43" s="8">
        <f t="shared" si="77"/>
        <v>0</v>
      </c>
      <c r="O43" s="8">
        <f t="shared" ref="O43:Q44" si="78">SUM(O44)</f>
        <v>40</v>
      </c>
      <c r="P43" s="8">
        <f t="shared" si="78"/>
        <v>0</v>
      </c>
      <c r="Q43" s="8">
        <f t="shared" si="78"/>
        <v>0</v>
      </c>
      <c r="R43" s="8">
        <f t="shared" ref="R43:V44" si="79">SUM(R44)</f>
        <v>16.483160000000002</v>
      </c>
      <c r="S43" s="8">
        <f t="shared" si="79"/>
        <v>0</v>
      </c>
      <c r="T43" s="8">
        <f t="shared" si="79"/>
        <v>0</v>
      </c>
      <c r="U43" s="8">
        <f t="shared" si="79"/>
        <v>0</v>
      </c>
      <c r="V43" s="8">
        <f t="shared" si="79"/>
        <v>0</v>
      </c>
      <c r="W43" s="8">
        <f t="shared" ref="W43:X44" si="80">SUM(W44)</f>
        <v>41</v>
      </c>
      <c r="X43" s="8">
        <f t="shared" si="80"/>
        <v>0</v>
      </c>
      <c r="Y43" s="8">
        <f t="shared" ref="Y43:Z44" si="81">SUM(Y44)</f>
        <v>41</v>
      </c>
      <c r="Z43" s="22">
        <f t="shared" si="81"/>
        <v>0</v>
      </c>
      <c r="AA43" s="8">
        <f t="shared" si="5"/>
        <v>0</v>
      </c>
      <c r="AB43" s="189"/>
    </row>
    <row r="44" spans="2:28">
      <c r="B44" s="16" t="s">
        <v>1</v>
      </c>
      <c r="C44" s="10" t="s">
        <v>30</v>
      </c>
      <c r="D44" s="8">
        <f t="shared" si="74"/>
        <v>40</v>
      </c>
      <c r="E44" s="8">
        <f t="shared" si="74"/>
        <v>0</v>
      </c>
      <c r="F44" s="8">
        <f t="shared" si="75"/>
        <v>26.9</v>
      </c>
      <c r="G44" s="8">
        <f t="shared" si="75"/>
        <v>0</v>
      </c>
      <c r="H44" s="8">
        <f t="shared" si="75"/>
        <v>0</v>
      </c>
      <c r="I44" s="8">
        <f t="shared" si="76"/>
        <v>26.89479</v>
      </c>
      <c r="J44" s="8">
        <f t="shared" si="76"/>
        <v>0</v>
      </c>
      <c r="K44" s="8">
        <f t="shared" si="76"/>
        <v>0</v>
      </c>
      <c r="L44" s="8">
        <f t="shared" si="76"/>
        <v>0</v>
      </c>
      <c r="M44" s="8">
        <f t="shared" si="77"/>
        <v>40</v>
      </c>
      <c r="N44" s="8">
        <f t="shared" si="77"/>
        <v>0</v>
      </c>
      <c r="O44" s="8">
        <f t="shared" si="78"/>
        <v>40</v>
      </c>
      <c r="P44" s="8">
        <f t="shared" si="78"/>
        <v>0</v>
      </c>
      <c r="Q44" s="8">
        <f t="shared" si="78"/>
        <v>0</v>
      </c>
      <c r="R44" s="8">
        <f t="shared" si="79"/>
        <v>16.483160000000002</v>
      </c>
      <c r="S44" s="8">
        <f t="shared" si="79"/>
        <v>0</v>
      </c>
      <c r="T44" s="8">
        <f t="shared" si="79"/>
        <v>0</v>
      </c>
      <c r="U44" s="8">
        <f t="shared" si="79"/>
        <v>0</v>
      </c>
      <c r="V44" s="8">
        <f t="shared" si="79"/>
        <v>0</v>
      </c>
      <c r="W44" s="8">
        <f t="shared" si="80"/>
        <v>41</v>
      </c>
      <c r="X44" s="8">
        <f t="shared" si="80"/>
        <v>0</v>
      </c>
      <c r="Y44" s="8">
        <f t="shared" si="81"/>
        <v>41</v>
      </c>
      <c r="Z44" s="22">
        <f t="shared" si="81"/>
        <v>0</v>
      </c>
      <c r="AA44" s="8">
        <f t="shared" si="5"/>
        <v>0</v>
      </c>
      <c r="AB44" s="189"/>
    </row>
    <row r="45" spans="2:28" ht="30">
      <c r="B45" s="16" t="s">
        <v>1</v>
      </c>
      <c r="C45" s="11" t="s">
        <v>31</v>
      </c>
      <c r="D45" s="8">
        <v>40</v>
      </c>
      <c r="E45" s="8">
        <v>0</v>
      </c>
      <c r="F45" s="8">
        <v>26.9</v>
      </c>
      <c r="G45" s="8">
        <v>0</v>
      </c>
      <c r="H45" s="8">
        <v>0</v>
      </c>
      <c r="I45" s="8">
        <v>26.89479</v>
      </c>
      <c r="J45" s="8">
        <v>0</v>
      </c>
      <c r="K45" s="8">
        <v>0</v>
      </c>
      <c r="L45" s="8">
        <v>0</v>
      </c>
      <c r="M45" s="8">
        <v>40</v>
      </c>
      <c r="N45" s="8">
        <v>0</v>
      </c>
      <c r="O45" s="8">
        <v>40</v>
      </c>
      <c r="P45" s="8">
        <v>0</v>
      </c>
      <c r="Q45" s="8">
        <v>0</v>
      </c>
      <c r="R45" s="8">
        <v>16.483160000000002</v>
      </c>
      <c r="S45" s="8">
        <v>0</v>
      </c>
      <c r="T45" s="8">
        <v>0</v>
      </c>
      <c r="U45" s="8">
        <v>0</v>
      </c>
      <c r="V45" s="8">
        <v>0</v>
      </c>
      <c r="W45" s="8">
        <v>41</v>
      </c>
      <c r="X45" s="8">
        <v>0</v>
      </c>
      <c r="Y45" s="8">
        <v>41</v>
      </c>
      <c r="Z45" s="22">
        <v>0</v>
      </c>
      <c r="AA45" s="8">
        <f t="shared" si="5"/>
        <v>0</v>
      </c>
      <c r="AB45" s="189"/>
    </row>
    <row r="46" spans="2:28">
      <c r="B46" s="16" t="s">
        <v>1</v>
      </c>
      <c r="C46" s="7" t="s">
        <v>33</v>
      </c>
      <c r="D46" s="8">
        <v>95</v>
      </c>
      <c r="E46" s="8">
        <v>0</v>
      </c>
      <c r="F46" s="8">
        <v>100.292</v>
      </c>
      <c r="G46" s="8">
        <v>0</v>
      </c>
      <c r="H46" s="8">
        <v>0</v>
      </c>
      <c r="I46" s="8">
        <v>100.29149</v>
      </c>
      <c r="J46" s="8">
        <v>0</v>
      </c>
      <c r="K46" s="8">
        <v>0</v>
      </c>
      <c r="L46" s="8">
        <v>0</v>
      </c>
      <c r="M46" s="8">
        <v>900</v>
      </c>
      <c r="N46" s="8">
        <v>0</v>
      </c>
      <c r="O46" s="8">
        <v>2200</v>
      </c>
      <c r="P46" s="8">
        <v>20.736999999999998</v>
      </c>
      <c r="Q46" s="8">
        <v>0</v>
      </c>
      <c r="R46" s="8">
        <v>66.873000000000005</v>
      </c>
      <c r="S46" s="8">
        <v>20.114979999999999</v>
      </c>
      <c r="T46" s="8">
        <v>0</v>
      </c>
      <c r="U46" s="8">
        <v>0</v>
      </c>
      <c r="V46" s="8">
        <v>0</v>
      </c>
      <c r="W46" s="8">
        <v>1056</v>
      </c>
      <c r="X46" s="8">
        <v>0</v>
      </c>
      <c r="Y46" s="8">
        <v>1297</v>
      </c>
      <c r="Z46" s="22">
        <v>0</v>
      </c>
      <c r="AA46" s="8">
        <f t="shared" si="5"/>
        <v>241</v>
      </c>
      <c r="AB46" s="190"/>
    </row>
    <row r="47" spans="2:28" ht="75" customHeight="1">
      <c r="B47" s="16" t="s">
        <v>38</v>
      </c>
      <c r="C47" s="5" t="s">
        <v>39</v>
      </c>
      <c r="D47" s="6">
        <f>SUM(D58,D69,D72)</f>
        <v>4020</v>
      </c>
      <c r="E47" s="6">
        <f>SUM(E58,E69,E72)</f>
        <v>0</v>
      </c>
      <c r="F47" s="6">
        <f t="shared" ref="F47:H47" si="82">SUM(F58,F69,F72)</f>
        <v>3903.4700000000003</v>
      </c>
      <c r="G47" s="6">
        <f t="shared" si="82"/>
        <v>0</v>
      </c>
      <c r="H47" s="6">
        <f t="shared" si="82"/>
        <v>0</v>
      </c>
      <c r="I47" s="6">
        <f t="shared" ref="I47:L47" si="83">SUM(I58,I69,I72)</f>
        <v>3870.31459</v>
      </c>
      <c r="J47" s="6">
        <f t="shared" si="83"/>
        <v>0</v>
      </c>
      <c r="K47" s="6">
        <f t="shared" si="83"/>
        <v>0</v>
      </c>
      <c r="L47" s="6">
        <f t="shared" si="83"/>
        <v>0</v>
      </c>
      <c r="M47" s="6">
        <f>SUM(M58,M69,M72)</f>
        <v>4475</v>
      </c>
      <c r="N47" s="6">
        <f>SUM(N58,N69,N72)</f>
        <v>0</v>
      </c>
      <c r="O47" s="6">
        <f t="shared" ref="O47:Q47" si="84">SUM(O58,O69,O72)</f>
        <v>4475</v>
      </c>
      <c r="P47" s="6">
        <f t="shared" si="84"/>
        <v>0</v>
      </c>
      <c r="Q47" s="6">
        <f t="shared" si="84"/>
        <v>127.10000000000001</v>
      </c>
      <c r="R47" s="6">
        <f t="shared" ref="R47:V47" si="85">SUM(R58,R69,R72)</f>
        <v>2684.6573899999999</v>
      </c>
      <c r="S47" s="6">
        <f t="shared" si="85"/>
        <v>0</v>
      </c>
      <c r="T47" s="6">
        <f t="shared" si="85"/>
        <v>0</v>
      </c>
      <c r="U47" s="6">
        <f t="shared" si="85"/>
        <v>0</v>
      </c>
      <c r="V47" s="6">
        <f t="shared" si="85"/>
        <v>53.311809999999994</v>
      </c>
      <c r="W47" s="6">
        <f>SUM(W58,W69,W72)</f>
        <v>5300</v>
      </c>
      <c r="X47" s="6">
        <f>SUM(X58,X69,X72)</f>
        <v>250</v>
      </c>
      <c r="Y47" s="6">
        <f>SUM(Y58,Y69,Y72)</f>
        <v>7225</v>
      </c>
      <c r="Z47" s="21">
        <f>SUM(Z58,Z69,Z72)</f>
        <v>250</v>
      </c>
      <c r="AA47" s="6">
        <f t="shared" si="5"/>
        <v>1925</v>
      </c>
      <c r="AB47" s="25"/>
    </row>
    <row r="48" spans="2:28">
      <c r="B48" s="16" t="s">
        <v>1</v>
      </c>
      <c r="C48" s="7" t="s">
        <v>21</v>
      </c>
      <c r="D48" s="8">
        <f t="shared" ref="D48:E49" si="86">SUM(D59)</f>
        <v>174</v>
      </c>
      <c r="E48" s="8">
        <f t="shared" si="86"/>
        <v>0</v>
      </c>
      <c r="F48" s="8">
        <f t="shared" ref="F48:H49" si="87">SUM(F59)</f>
        <v>0</v>
      </c>
      <c r="G48" s="8">
        <f t="shared" si="87"/>
        <v>0</v>
      </c>
      <c r="H48" s="8">
        <f t="shared" si="87"/>
        <v>0</v>
      </c>
      <c r="I48" s="8">
        <f t="shared" ref="I48:L48" si="88">SUM(I59)</f>
        <v>0</v>
      </c>
      <c r="J48" s="8">
        <f t="shared" si="88"/>
        <v>0</v>
      </c>
      <c r="K48" s="8">
        <f t="shared" si="88"/>
        <v>0</v>
      </c>
      <c r="L48" s="8">
        <f t="shared" si="88"/>
        <v>0</v>
      </c>
      <c r="M48" s="8">
        <f t="shared" ref="M48:N49" si="89">SUM(M59)</f>
        <v>148</v>
      </c>
      <c r="N48" s="8">
        <f t="shared" si="89"/>
        <v>0</v>
      </c>
      <c r="O48" s="8">
        <f t="shared" ref="O48:Q49" si="90">SUM(O59)</f>
        <v>0</v>
      </c>
      <c r="P48" s="8">
        <f t="shared" si="90"/>
        <v>0</v>
      </c>
      <c r="Q48" s="8">
        <f t="shared" si="90"/>
        <v>0</v>
      </c>
      <c r="R48" s="8">
        <f t="shared" ref="R48:V48" si="91">SUM(R59)</f>
        <v>0</v>
      </c>
      <c r="S48" s="8">
        <f t="shared" si="91"/>
        <v>0</v>
      </c>
      <c r="T48" s="8">
        <f t="shared" si="91"/>
        <v>0</v>
      </c>
      <c r="U48" s="8">
        <f t="shared" si="91"/>
        <v>0</v>
      </c>
      <c r="V48" s="8">
        <f t="shared" si="91"/>
        <v>0</v>
      </c>
      <c r="W48" s="8">
        <f t="shared" ref="W48:X49" si="92">SUM(W59)</f>
        <v>148</v>
      </c>
      <c r="X48" s="8">
        <f t="shared" si="92"/>
        <v>0</v>
      </c>
      <c r="Y48" s="8">
        <f t="shared" ref="Y48:Z49" si="93">SUM(Y59)</f>
        <v>184</v>
      </c>
      <c r="Z48" s="22">
        <f t="shared" si="93"/>
        <v>0</v>
      </c>
      <c r="AA48" s="8">
        <f t="shared" si="5"/>
        <v>36</v>
      </c>
      <c r="AB48" s="25"/>
    </row>
    <row r="49" spans="2:28">
      <c r="B49" s="16" t="s">
        <v>1</v>
      </c>
      <c r="C49" s="7" t="s">
        <v>22</v>
      </c>
      <c r="D49" s="8">
        <f t="shared" si="86"/>
        <v>0</v>
      </c>
      <c r="E49" s="8">
        <f t="shared" si="86"/>
        <v>0</v>
      </c>
      <c r="F49" s="8">
        <f t="shared" si="87"/>
        <v>0</v>
      </c>
      <c r="G49" s="8">
        <f t="shared" si="87"/>
        <v>0</v>
      </c>
      <c r="H49" s="8">
        <f t="shared" si="87"/>
        <v>0</v>
      </c>
      <c r="I49" s="8">
        <f t="shared" ref="I49:L49" si="94">SUM(I60)</f>
        <v>0</v>
      </c>
      <c r="J49" s="8">
        <f t="shared" si="94"/>
        <v>0</v>
      </c>
      <c r="K49" s="8">
        <f t="shared" si="94"/>
        <v>0</v>
      </c>
      <c r="L49" s="8">
        <f t="shared" si="94"/>
        <v>0</v>
      </c>
      <c r="M49" s="8">
        <f t="shared" si="89"/>
        <v>61</v>
      </c>
      <c r="N49" s="8">
        <f t="shared" si="89"/>
        <v>0</v>
      </c>
      <c r="O49" s="8">
        <f t="shared" si="90"/>
        <v>0</v>
      </c>
      <c r="P49" s="8">
        <f t="shared" si="90"/>
        <v>0</v>
      </c>
      <c r="Q49" s="8">
        <f t="shared" si="90"/>
        <v>0</v>
      </c>
      <c r="R49" s="8">
        <f t="shared" ref="R49:V49" si="95">SUM(R60)</f>
        <v>0</v>
      </c>
      <c r="S49" s="8">
        <f t="shared" si="95"/>
        <v>0</v>
      </c>
      <c r="T49" s="8">
        <f t="shared" si="95"/>
        <v>0</v>
      </c>
      <c r="U49" s="8">
        <f t="shared" si="95"/>
        <v>0</v>
      </c>
      <c r="V49" s="8">
        <f t="shared" si="95"/>
        <v>0</v>
      </c>
      <c r="W49" s="8">
        <f t="shared" si="92"/>
        <v>61</v>
      </c>
      <c r="X49" s="8">
        <f t="shared" si="92"/>
        <v>0</v>
      </c>
      <c r="Y49" s="8">
        <f t="shared" si="93"/>
        <v>61</v>
      </c>
      <c r="Z49" s="22">
        <f t="shared" si="93"/>
        <v>0</v>
      </c>
      <c r="AA49" s="8">
        <f t="shared" si="5"/>
        <v>0</v>
      </c>
      <c r="AB49" s="25"/>
    </row>
    <row r="50" spans="2:28">
      <c r="B50" s="16" t="s">
        <v>1</v>
      </c>
      <c r="C50" s="7" t="s">
        <v>23</v>
      </c>
      <c r="D50" s="8">
        <f>SUM(D61,D70,D73)</f>
        <v>4000</v>
      </c>
      <c r="E50" s="8">
        <f>SUM(E61,E70,E73)</f>
        <v>0</v>
      </c>
      <c r="F50" s="8">
        <f t="shared" ref="F50:H50" si="96">SUM(F61,F70,F73)</f>
        <v>3810.3700000000003</v>
      </c>
      <c r="G50" s="8">
        <f t="shared" si="96"/>
        <v>0</v>
      </c>
      <c r="H50" s="8">
        <f t="shared" si="96"/>
        <v>0</v>
      </c>
      <c r="I50" s="8">
        <f t="shared" ref="I50:L50" si="97">SUM(I61,I70,I73)</f>
        <v>3777.3326900000002</v>
      </c>
      <c r="J50" s="8">
        <f t="shared" si="97"/>
        <v>0</v>
      </c>
      <c r="K50" s="8">
        <f t="shared" si="97"/>
        <v>0</v>
      </c>
      <c r="L50" s="8">
        <f t="shared" si="97"/>
        <v>0</v>
      </c>
      <c r="M50" s="8">
        <f>SUM(M61,M70,M73)</f>
        <v>4455</v>
      </c>
      <c r="N50" s="8">
        <f>SUM(N61,N70,N73)</f>
        <v>0</v>
      </c>
      <c r="O50" s="8">
        <f t="shared" ref="O50:Q50" si="98">SUM(O61,O70,O73)</f>
        <v>4455</v>
      </c>
      <c r="P50" s="8">
        <f t="shared" si="98"/>
        <v>0</v>
      </c>
      <c r="Q50" s="8">
        <f t="shared" si="98"/>
        <v>82.9</v>
      </c>
      <c r="R50" s="8">
        <f t="shared" ref="R50:V50" si="99">SUM(R61,R70,R73)</f>
        <v>2670.6813899999997</v>
      </c>
      <c r="S50" s="8">
        <f t="shared" si="99"/>
        <v>0</v>
      </c>
      <c r="T50" s="8">
        <f t="shared" si="99"/>
        <v>0</v>
      </c>
      <c r="U50" s="8">
        <f t="shared" si="99"/>
        <v>0</v>
      </c>
      <c r="V50" s="8">
        <f t="shared" si="99"/>
        <v>32.873959999999997</v>
      </c>
      <c r="W50" s="8">
        <f>SUM(W61,W70,W73)</f>
        <v>5280</v>
      </c>
      <c r="X50" s="8">
        <f>SUM(X61,X70,X73)</f>
        <v>200</v>
      </c>
      <c r="Y50" s="8">
        <f>SUM(Y61,Y70,Y73)</f>
        <v>7200</v>
      </c>
      <c r="Z50" s="22">
        <f>SUM(Z61,Z70,Z73)</f>
        <v>200</v>
      </c>
      <c r="AA50" s="8">
        <f t="shared" si="5"/>
        <v>1920</v>
      </c>
      <c r="AB50" s="25"/>
    </row>
    <row r="51" spans="2:28">
      <c r="B51" s="16" t="s">
        <v>1</v>
      </c>
      <c r="C51" s="9" t="s">
        <v>24</v>
      </c>
      <c r="D51" s="8">
        <f>SUM(D62)</f>
        <v>2930</v>
      </c>
      <c r="E51" s="8">
        <f>SUM(E62)</f>
        <v>0</v>
      </c>
      <c r="F51" s="8">
        <f t="shared" ref="F51:H51" si="100">SUM(F62)</f>
        <v>2362.88</v>
      </c>
      <c r="G51" s="8">
        <f t="shared" si="100"/>
        <v>0</v>
      </c>
      <c r="H51" s="8">
        <f t="shared" si="100"/>
        <v>0</v>
      </c>
      <c r="I51" s="8">
        <f t="shared" ref="I51:L51" si="101">SUM(I62)</f>
        <v>2362.83682</v>
      </c>
      <c r="J51" s="8">
        <f t="shared" si="101"/>
        <v>0</v>
      </c>
      <c r="K51" s="8">
        <f t="shared" si="101"/>
        <v>0</v>
      </c>
      <c r="L51" s="8">
        <f t="shared" si="101"/>
        <v>0</v>
      </c>
      <c r="M51" s="8">
        <f>SUM(M62)</f>
        <v>2858</v>
      </c>
      <c r="N51" s="8">
        <f>SUM(N62)</f>
        <v>0</v>
      </c>
      <c r="O51" s="8">
        <f t="shared" ref="O51:Q51" si="102">SUM(O62)</f>
        <v>2828</v>
      </c>
      <c r="P51" s="8">
        <f t="shared" si="102"/>
        <v>0</v>
      </c>
      <c r="Q51" s="8">
        <f t="shared" si="102"/>
        <v>0</v>
      </c>
      <c r="R51" s="8">
        <f t="shared" ref="R51:V51" si="103">SUM(R62)</f>
        <v>1782.06249</v>
      </c>
      <c r="S51" s="8">
        <f t="shared" si="103"/>
        <v>0</v>
      </c>
      <c r="T51" s="8">
        <f t="shared" si="103"/>
        <v>0</v>
      </c>
      <c r="U51" s="8">
        <f t="shared" si="103"/>
        <v>0</v>
      </c>
      <c r="V51" s="8">
        <f t="shared" si="103"/>
        <v>0</v>
      </c>
      <c r="W51" s="8">
        <f>SUM(W62)</f>
        <v>3058</v>
      </c>
      <c r="X51" s="8">
        <f>SUM(X62)</f>
        <v>0</v>
      </c>
      <c r="Y51" s="8">
        <f>SUM(Y62)</f>
        <v>4049</v>
      </c>
      <c r="Z51" s="22">
        <f>SUM(Z62)</f>
        <v>0</v>
      </c>
      <c r="AA51" s="8">
        <f t="shared" si="5"/>
        <v>991</v>
      </c>
      <c r="AB51" s="25"/>
    </row>
    <row r="52" spans="2:28">
      <c r="B52" s="16" t="s">
        <v>1</v>
      </c>
      <c r="C52" s="9" t="s">
        <v>25</v>
      </c>
      <c r="D52" s="8">
        <f>SUM(D63,D71,D74)</f>
        <v>1043</v>
      </c>
      <c r="E52" s="8">
        <f>SUM(E63,E71,E74)</f>
        <v>0</v>
      </c>
      <c r="F52" s="8">
        <f t="shared" ref="F52:H52" si="104">SUM(F63,F71,F74)</f>
        <v>1332.77</v>
      </c>
      <c r="G52" s="8">
        <f t="shared" si="104"/>
        <v>0</v>
      </c>
      <c r="H52" s="8">
        <f t="shared" si="104"/>
        <v>0</v>
      </c>
      <c r="I52" s="8">
        <f t="shared" ref="I52:L52" si="105">SUM(I63,I71,I74)</f>
        <v>1304.08944</v>
      </c>
      <c r="J52" s="8">
        <f t="shared" si="105"/>
        <v>0</v>
      </c>
      <c r="K52" s="8">
        <f t="shared" si="105"/>
        <v>0</v>
      </c>
      <c r="L52" s="8">
        <f t="shared" si="105"/>
        <v>0</v>
      </c>
      <c r="M52" s="8">
        <f>SUM(M63,M71,M74)</f>
        <v>1570</v>
      </c>
      <c r="N52" s="8">
        <f>SUM(N63,N71,N74)</f>
        <v>0</v>
      </c>
      <c r="O52" s="8">
        <f t="shared" ref="O52:Q52" si="106">SUM(O63,O71,O74)</f>
        <v>1568.95</v>
      </c>
      <c r="P52" s="8">
        <f t="shared" si="106"/>
        <v>0</v>
      </c>
      <c r="Q52" s="8">
        <f t="shared" si="106"/>
        <v>27.9</v>
      </c>
      <c r="R52" s="8">
        <f t="shared" ref="R52:V52" si="107">SUM(R63,R71,R74)</f>
        <v>842.03872999999999</v>
      </c>
      <c r="S52" s="8">
        <f t="shared" si="107"/>
        <v>0</v>
      </c>
      <c r="T52" s="8">
        <f t="shared" si="107"/>
        <v>0</v>
      </c>
      <c r="U52" s="8">
        <f t="shared" si="107"/>
        <v>0</v>
      </c>
      <c r="V52" s="8">
        <f t="shared" si="107"/>
        <v>2.3650000000000002</v>
      </c>
      <c r="W52" s="8">
        <f>SUM(W63,W71,W74)</f>
        <v>2198</v>
      </c>
      <c r="X52" s="8">
        <f>SUM(X63,X71,X74)</f>
        <v>160</v>
      </c>
      <c r="Y52" s="8">
        <f>SUM(Y63,Y71,Y74)</f>
        <v>3127</v>
      </c>
      <c r="Z52" s="22">
        <f>SUM(Z63,Z71,Z74)</f>
        <v>160</v>
      </c>
      <c r="AA52" s="8">
        <f t="shared" si="5"/>
        <v>929</v>
      </c>
      <c r="AB52" s="25"/>
    </row>
    <row r="53" spans="2:28">
      <c r="B53" s="16" t="s">
        <v>1</v>
      </c>
      <c r="C53" s="9" t="s">
        <v>28</v>
      </c>
      <c r="D53" s="8">
        <f>SUM(D64)</f>
        <v>15</v>
      </c>
      <c r="E53" s="8">
        <f>SUM(E64)</f>
        <v>0</v>
      </c>
      <c r="F53" s="8">
        <f t="shared" ref="F53:H53" si="108">SUM(F64)</f>
        <v>107.3</v>
      </c>
      <c r="G53" s="8">
        <f t="shared" si="108"/>
        <v>0</v>
      </c>
      <c r="H53" s="8">
        <f t="shared" si="108"/>
        <v>0</v>
      </c>
      <c r="I53" s="8">
        <f t="shared" ref="I53:L53" si="109">SUM(I64)</f>
        <v>103.02312999999999</v>
      </c>
      <c r="J53" s="8">
        <f t="shared" si="109"/>
        <v>0</v>
      </c>
      <c r="K53" s="8">
        <f t="shared" si="109"/>
        <v>0</v>
      </c>
      <c r="L53" s="8">
        <f t="shared" si="109"/>
        <v>0</v>
      </c>
      <c r="M53" s="8">
        <f>SUM(M64)</f>
        <v>15</v>
      </c>
      <c r="N53" s="8">
        <f>SUM(N64)</f>
        <v>0</v>
      </c>
      <c r="O53" s="8">
        <f t="shared" ref="O53:Q53" si="110">SUM(O64)</f>
        <v>45</v>
      </c>
      <c r="P53" s="8">
        <f t="shared" si="110"/>
        <v>0</v>
      </c>
      <c r="Q53" s="8">
        <f t="shared" si="110"/>
        <v>0</v>
      </c>
      <c r="R53" s="8">
        <f t="shared" ref="R53:V53" si="111">SUM(R64)</f>
        <v>44.61656</v>
      </c>
      <c r="S53" s="8">
        <f t="shared" si="111"/>
        <v>0</v>
      </c>
      <c r="T53" s="8">
        <f t="shared" si="111"/>
        <v>0</v>
      </c>
      <c r="U53" s="8">
        <f t="shared" si="111"/>
        <v>0</v>
      </c>
      <c r="V53" s="8">
        <f t="shared" si="111"/>
        <v>0</v>
      </c>
      <c r="W53" s="8">
        <f>SUM(W64)</f>
        <v>15</v>
      </c>
      <c r="X53" s="8">
        <f>SUM(X64)</f>
        <v>0</v>
      </c>
      <c r="Y53" s="8">
        <f>SUM(Y64)</f>
        <v>15</v>
      </c>
      <c r="Z53" s="22">
        <f>SUM(Z64)</f>
        <v>0</v>
      </c>
      <c r="AA53" s="8">
        <f t="shared" si="5"/>
        <v>0</v>
      </c>
      <c r="AB53" s="25"/>
    </row>
    <row r="54" spans="2:28">
      <c r="B54" s="16" t="s">
        <v>1</v>
      </c>
      <c r="C54" s="9" t="s">
        <v>29</v>
      </c>
      <c r="D54" s="8">
        <f t="shared" ref="D54:E56" si="112">SUM(D65,D75)</f>
        <v>12</v>
      </c>
      <c r="E54" s="8">
        <f t="shared" si="112"/>
        <v>0</v>
      </c>
      <c r="F54" s="8">
        <f t="shared" ref="F54:H56" si="113">SUM(F65,F75)</f>
        <v>7.42</v>
      </c>
      <c r="G54" s="8">
        <f t="shared" si="113"/>
        <v>0</v>
      </c>
      <c r="H54" s="8">
        <f t="shared" si="113"/>
        <v>0</v>
      </c>
      <c r="I54" s="8">
        <f t="shared" ref="I54:L54" si="114">SUM(I65,I75)</f>
        <v>7.3833000000000002</v>
      </c>
      <c r="J54" s="8">
        <f t="shared" si="114"/>
        <v>0</v>
      </c>
      <c r="K54" s="8">
        <f t="shared" si="114"/>
        <v>0</v>
      </c>
      <c r="L54" s="8">
        <f t="shared" si="114"/>
        <v>0</v>
      </c>
      <c r="M54" s="8">
        <f t="shared" ref="M54:N56" si="115">SUM(M65,M75)</f>
        <v>12</v>
      </c>
      <c r="N54" s="8">
        <f t="shared" si="115"/>
        <v>0</v>
      </c>
      <c r="O54" s="8">
        <f t="shared" ref="O54:Q56" si="116">SUM(O65,O75)</f>
        <v>13.05</v>
      </c>
      <c r="P54" s="8">
        <f t="shared" si="116"/>
        <v>0</v>
      </c>
      <c r="Q54" s="8">
        <f t="shared" si="116"/>
        <v>55</v>
      </c>
      <c r="R54" s="8">
        <f t="shared" ref="R54:V54" si="117">SUM(R65,R75)</f>
        <v>1.9636100000000001</v>
      </c>
      <c r="S54" s="8">
        <f t="shared" si="117"/>
        <v>0</v>
      </c>
      <c r="T54" s="8">
        <f t="shared" si="117"/>
        <v>0</v>
      </c>
      <c r="U54" s="8">
        <f t="shared" si="117"/>
        <v>0</v>
      </c>
      <c r="V54" s="8">
        <f t="shared" si="117"/>
        <v>30.508959999999998</v>
      </c>
      <c r="W54" s="8">
        <f t="shared" ref="W54:X56" si="118">SUM(W65,W75)</f>
        <v>9</v>
      </c>
      <c r="X54" s="8">
        <f t="shared" si="118"/>
        <v>40</v>
      </c>
      <c r="Y54" s="8">
        <f t="shared" ref="Y54:Z56" si="119">SUM(Y65,Y75)</f>
        <v>9</v>
      </c>
      <c r="Z54" s="22">
        <f t="shared" si="119"/>
        <v>40</v>
      </c>
      <c r="AA54" s="8">
        <f t="shared" si="5"/>
        <v>0</v>
      </c>
      <c r="AB54" s="25"/>
    </row>
    <row r="55" spans="2:28">
      <c r="B55" s="16" t="s">
        <v>1</v>
      </c>
      <c r="C55" s="10" t="s">
        <v>30</v>
      </c>
      <c r="D55" s="8">
        <f t="shared" si="112"/>
        <v>12</v>
      </c>
      <c r="E55" s="8">
        <f t="shared" si="112"/>
        <v>0</v>
      </c>
      <c r="F55" s="8">
        <f t="shared" si="113"/>
        <v>7.42</v>
      </c>
      <c r="G55" s="8">
        <f t="shared" si="113"/>
        <v>0</v>
      </c>
      <c r="H55" s="8">
        <f t="shared" si="113"/>
        <v>0</v>
      </c>
      <c r="I55" s="8">
        <f t="shared" ref="I55:L55" si="120">SUM(I66,I76)</f>
        <v>7.3833000000000002</v>
      </c>
      <c r="J55" s="8">
        <f t="shared" si="120"/>
        <v>0</v>
      </c>
      <c r="K55" s="8">
        <f t="shared" si="120"/>
        <v>0</v>
      </c>
      <c r="L55" s="8">
        <f t="shared" si="120"/>
        <v>0</v>
      </c>
      <c r="M55" s="8">
        <f t="shared" si="115"/>
        <v>12</v>
      </c>
      <c r="N55" s="8">
        <f t="shared" si="115"/>
        <v>0</v>
      </c>
      <c r="O55" s="8">
        <f t="shared" si="116"/>
        <v>13.05</v>
      </c>
      <c r="P55" s="8">
        <f t="shared" si="116"/>
        <v>0</v>
      </c>
      <c r="Q55" s="8">
        <f t="shared" si="116"/>
        <v>55</v>
      </c>
      <c r="R55" s="8">
        <f t="shared" ref="R55:V55" si="121">SUM(R66,R76)</f>
        <v>1.9636100000000001</v>
      </c>
      <c r="S55" s="8">
        <f t="shared" si="121"/>
        <v>0</v>
      </c>
      <c r="T55" s="8">
        <f t="shared" si="121"/>
        <v>0</v>
      </c>
      <c r="U55" s="8">
        <f t="shared" si="121"/>
        <v>0</v>
      </c>
      <c r="V55" s="8">
        <f t="shared" si="121"/>
        <v>30.508959999999998</v>
      </c>
      <c r="W55" s="8">
        <f t="shared" si="118"/>
        <v>9</v>
      </c>
      <c r="X55" s="8">
        <f t="shared" si="118"/>
        <v>40</v>
      </c>
      <c r="Y55" s="8">
        <f t="shared" si="119"/>
        <v>9</v>
      </c>
      <c r="Z55" s="22">
        <f t="shared" si="119"/>
        <v>40</v>
      </c>
      <c r="AA55" s="8">
        <f t="shared" si="5"/>
        <v>0</v>
      </c>
      <c r="AB55" s="25"/>
    </row>
    <row r="56" spans="2:28" ht="30">
      <c r="B56" s="16" t="s">
        <v>1</v>
      </c>
      <c r="C56" s="11" t="s">
        <v>31</v>
      </c>
      <c r="D56" s="8">
        <f t="shared" si="112"/>
        <v>12</v>
      </c>
      <c r="E56" s="8">
        <f t="shared" si="112"/>
        <v>0</v>
      </c>
      <c r="F56" s="8">
        <f t="shared" si="113"/>
        <v>7.42</v>
      </c>
      <c r="G56" s="8">
        <f t="shared" si="113"/>
        <v>0</v>
      </c>
      <c r="H56" s="8">
        <f t="shared" si="113"/>
        <v>0</v>
      </c>
      <c r="I56" s="8">
        <f t="shared" ref="I56:L56" si="122">SUM(I67,I77)</f>
        <v>7.3833000000000002</v>
      </c>
      <c r="J56" s="8">
        <f t="shared" si="122"/>
        <v>0</v>
      </c>
      <c r="K56" s="8">
        <f t="shared" si="122"/>
        <v>0</v>
      </c>
      <c r="L56" s="8">
        <f t="shared" si="122"/>
        <v>0</v>
      </c>
      <c r="M56" s="8">
        <f t="shared" si="115"/>
        <v>12</v>
      </c>
      <c r="N56" s="8">
        <f t="shared" si="115"/>
        <v>0</v>
      </c>
      <c r="O56" s="8">
        <f t="shared" si="116"/>
        <v>13.05</v>
      </c>
      <c r="P56" s="8">
        <f t="shared" si="116"/>
        <v>0</v>
      </c>
      <c r="Q56" s="8">
        <f t="shared" si="116"/>
        <v>55</v>
      </c>
      <c r="R56" s="8">
        <f t="shared" ref="R56:V56" si="123">SUM(R67,R77)</f>
        <v>1.9636100000000001</v>
      </c>
      <c r="S56" s="8">
        <f t="shared" si="123"/>
        <v>0</v>
      </c>
      <c r="T56" s="8">
        <f t="shared" si="123"/>
        <v>0</v>
      </c>
      <c r="U56" s="8">
        <f t="shared" si="123"/>
        <v>0</v>
      </c>
      <c r="V56" s="8">
        <f t="shared" si="123"/>
        <v>30.508959999999998</v>
      </c>
      <c r="W56" s="8">
        <f t="shared" si="118"/>
        <v>9</v>
      </c>
      <c r="X56" s="8">
        <f t="shared" si="118"/>
        <v>40</v>
      </c>
      <c r="Y56" s="8">
        <f t="shared" si="119"/>
        <v>9</v>
      </c>
      <c r="Z56" s="22">
        <f t="shared" si="119"/>
        <v>40</v>
      </c>
      <c r="AA56" s="8">
        <f t="shared" si="5"/>
        <v>0</v>
      </c>
      <c r="AB56" s="25"/>
    </row>
    <row r="57" spans="2:28">
      <c r="B57" s="16" t="s">
        <v>1</v>
      </c>
      <c r="C57" s="7" t="s">
        <v>33</v>
      </c>
      <c r="D57" s="8">
        <f>SUM(D68)</f>
        <v>20</v>
      </c>
      <c r="E57" s="8">
        <f>SUM(E68)</f>
        <v>0</v>
      </c>
      <c r="F57" s="8">
        <f t="shared" ref="F57:H57" si="124">SUM(F68)</f>
        <v>93.1</v>
      </c>
      <c r="G57" s="8">
        <f t="shared" si="124"/>
        <v>0</v>
      </c>
      <c r="H57" s="8">
        <f t="shared" si="124"/>
        <v>0</v>
      </c>
      <c r="I57" s="8">
        <f t="shared" ref="I57:L57" si="125">SUM(I68)</f>
        <v>92.981899999999996</v>
      </c>
      <c r="J57" s="8">
        <f t="shared" si="125"/>
        <v>0</v>
      </c>
      <c r="K57" s="8">
        <f t="shared" si="125"/>
        <v>0</v>
      </c>
      <c r="L57" s="8">
        <f t="shared" si="125"/>
        <v>0</v>
      </c>
      <c r="M57" s="8">
        <f>SUM(M68)</f>
        <v>20</v>
      </c>
      <c r="N57" s="8">
        <f>SUM(N68)</f>
        <v>0</v>
      </c>
      <c r="O57" s="8">
        <f t="shared" ref="O57:Q57" si="126">SUM(O68)</f>
        <v>20</v>
      </c>
      <c r="P57" s="8">
        <f t="shared" si="126"/>
        <v>0</v>
      </c>
      <c r="Q57" s="8">
        <f t="shared" si="126"/>
        <v>44.2</v>
      </c>
      <c r="R57" s="8">
        <f t="shared" ref="R57:V57" si="127">SUM(R68)</f>
        <v>13.976000000000001</v>
      </c>
      <c r="S57" s="8">
        <f t="shared" si="127"/>
        <v>0</v>
      </c>
      <c r="T57" s="8">
        <f t="shared" si="127"/>
        <v>0</v>
      </c>
      <c r="U57" s="8">
        <f t="shared" si="127"/>
        <v>0</v>
      </c>
      <c r="V57" s="8">
        <f t="shared" si="127"/>
        <v>20.437850000000001</v>
      </c>
      <c r="W57" s="8">
        <f>SUM(W68)</f>
        <v>20</v>
      </c>
      <c r="X57" s="8">
        <f>SUM(X68)</f>
        <v>50</v>
      </c>
      <c r="Y57" s="8">
        <f>SUM(Y68)</f>
        <v>25</v>
      </c>
      <c r="Z57" s="22">
        <f>SUM(Z68)</f>
        <v>50</v>
      </c>
      <c r="AA57" s="8">
        <f t="shared" si="5"/>
        <v>5</v>
      </c>
      <c r="AB57" s="25"/>
    </row>
    <row r="58" spans="2:28">
      <c r="B58" s="16" t="s">
        <v>40</v>
      </c>
      <c r="C58" s="5" t="s">
        <v>39</v>
      </c>
      <c r="D58" s="6">
        <f>SUM(D61,D68)</f>
        <v>3770</v>
      </c>
      <c r="E58" s="6">
        <f>SUM(E61,E68)</f>
        <v>0</v>
      </c>
      <c r="F58" s="6">
        <f t="shared" ref="F58:H58" si="128">SUM(F61,F68)</f>
        <v>3696.4</v>
      </c>
      <c r="G58" s="6">
        <f t="shared" si="128"/>
        <v>0</v>
      </c>
      <c r="H58" s="6">
        <f t="shared" si="128"/>
        <v>0</v>
      </c>
      <c r="I58" s="6">
        <f t="shared" ref="I58:L58" si="129">SUM(I61,I68)</f>
        <v>3668.4980500000001</v>
      </c>
      <c r="J58" s="6">
        <f t="shared" si="129"/>
        <v>0</v>
      </c>
      <c r="K58" s="6">
        <f t="shared" si="129"/>
        <v>0</v>
      </c>
      <c r="L58" s="6">
        <f t="shared" si="129"/>
        <v>0</v>
      </c>
      <c r="M58" s="6">
        <f>SUM(M61,M68)</f>
        <v>4225</v>
      </c>
      <c r="N58" s="6">
        <f>SUM(N61,N68)</f>
        <v>0</v>
      </c>
      <c r="O58" s="6">
        <f t="shared" ref="O58:Q58" si="130">SUM(O61,O68)</f>
        <v>4225</v>
      </c>
      <c r="P58" s="6">
        <f t="shared" si="130"/>
        <v>0</v>
      </c>
      <c r="Q58" s="6">
        <f t="shared" si="130"/>
        <v>127.10000000000001</v>
      </c>
      <c r="R58" s="6">
        <f t="shared" ref="R58:V58" si="131">SUM(R61,R68)</f>
        <v>2676.8602900000001</v>
      </c>
      <c r="S58" s="6">
        <f t="shared" si="131"/>
        <v>0</v>
      </c>
      <c r="T58" s="6">
        <f t="shared" si="131"/>
        <v>0</v>
      </c>
      <c r="U58" s="6">
        <f t="shared" si="131"/>
        <v>0</v>
      </c>
      <c r="V58" s="6">
        <f t="shared" si="131"/>
        <v>53.311809999999994</v>
      </c>
      <c r="W58" s="6">
        <f>SUM(W61,W68)</f>
        <v>5050</v>
      </c>
      <c r="X58" s="6">
        <f>SUM(X61,X68)</f>
        <v>250</v>
      </c>
      <c r="Y58" s="6">
        <f>SUM(Y61,Y68)</f>
        <v>6975</v>
      </c>
      <c r="Z58" s="21">
        <f>SUM(Z61,Z68)</f>
        <v>250</v>
      </c>
      <c r="AA58" s="6">
        <f t="shared" si="5"/>
        <v>1925</v>
      </c>
      <c r="AB58" s="194" t="s">
        <v>1085</v>
      </c>
    </row>
    <row r="59" spans="2:28">
      <c r="B59" s="16" t="s">
        <v>1</v>
      </c>
      <c r="C59" s="7" t="s">
        <v>21</v>
      </c>
      <c r="D59" s="8">
        <v>174</v>
      </c>
      <c r="E59" s="8">
        <v>0</v>
      </c>
      <c r="F59" s="8">
        <v>0</v>
      </c>
      <c r="G59" s="8">
        <v>0</v>
      </c>
      <c r="H59" s="8">
        <v>0</v>
      </c>
      <c r="I59" s="8">
        <v>0</v>
      </c>
      <c r="J59" s="8">
        <v>0</v>
      </c>
      <c r="K59" s="8">
        <v>0</v>
      </c>
      <c r="L59" s="8">
        <v>0</v>
      </c>
      <c r="M59" s="8">
        <v>148</v>
      </c>
      <c r="N59" s="8">
        <v>0</v>
      </c>
      <c r="O59" s="8">
        <v>0</v>
      </c>
      <c r="P59" s="8">
        <v>0</v>
      </c>
      <c r="Q59" s="8">
        <v>0</v>
      </c>
      <c r="R59" s="8">
        <v>0</v>
      </c>
      <c r="S59" s="8">
        <v>0</v>
      </c>
      <c r="T59" s="8">
        <v>0</v>
      </c>
      <c r="U59" s="8">
        <v>0</v>
      </c>
      <c r="V59" s="8">
        <v>0</v>
      </c>
      <c r="W59" s="8">
        <v>148</v>
      </c>
      <c r="X59" s="8">
        <v>0</v>
      </c>
      <c r="Y59" s="8">
        <v>184</v>
      </c>
      <c r="Z59" s="22">
        <v>0</v>
      </c>
      <c r="AA59" s="8">
        <f t="shared" si="5"/>
        <v>36</v>
      </c>
      <c r="AB59" s="195"/>
    </row>
    <row r="60" spans="2:28">
      <c r="B60" s="16" t="s">
        <v>1</v>
      </c>
      <c r="C60" s="7" t="s">
        <v>22</v>
      </c>
      <c r="D60" s="8">
        <v>0</v>
      </c>
      <c r="E60" s="8">
        <v>0</v>
      </c>
      <c r="F60" s="8">
        <v>0</v>
      </c>
      <c r="G60" s="8">
        <v>0</v>
      </c>
      <c r="H60" s="8">
        <v>0</v>
      </c>
      <c r="I60" s="8">
        <v>0</v>
      </c>
      <c r="J60" s="8">
        <v>0</v>
      </c>
      <c r="K60" s="8">
        <v>0</v>
      </c>
      <c r="L60" s="8">
        <v>0</v>
      </c>
      <c r="M60" s="8">
        <v>61</v>
      </c>
      <c r="N60" s="8">
        <v>0</v>
      </c>
      <c r="O60" s="8">
        <v>0</v>
      </c>
      <c r="P60" s="8">
        <v>0</v>
      </c>
      <c r="Q60" s="8">
        <v>0</v>
      </c>
      <c r="R60" s="8">
        <v>0</v>
      </c>
      <c r="S60" s="8">
        <v>0</v>
      </c>
      <c r="T60" s="8">
        <v>0</v>
      </c>
      <c r="U60" s="8">
        <v>0</v>
      </c>
      <c r="V60" s="8">
        <v>0</v>
      </c>
      <c r="W60" s="8">
        <v>61</v>
      </c>
      <c r="X60" s="8">
        <v>0</v>
      </c>
      <c r="Y60" s="8">
        <v>61</v>
      </c>
      <c r="Z60" s="22">
        <v>0</v>
      </c>
      <c r="AA60" s="8">
        <f t="shared" si="5"/>
        <v>0</v>
      </c>
      <c r="AB60" s="195"/>
    </row>
    <row r="61" spans="2:28">
      <c r="B61" s="16" t="s">
        <v>1</v>
      </c>
      <c r="C61" s="7" t="s">
        <v>23</v>
      </c>
      <c r="D61" s="8">
        <f>SUM(D62:D65)</f>
        <v>3750</v>
      </c>
      <c r="E61" s="8">
        <f>SUM(E62:E65)</f>
        <v>0</v>
      </c>
      <c r="F61" s="8">
        <f t="shared" ref="F61:H61" si="132">SUM(F62:F65)</f>
        <v>3603.3</v>
      </c>
      <c r="G61" s="8">
        <f t="shared" si="132"/>
        <v>0</v>
      </c>
      <c r="H61" s="8">
        <f t="shared" si="132"/>
        <v>0</v>
      </c>
      <c r="I61" s="8">
        <f t="shared" ref="I61:L61" si="133">SUM(I62:I65)</f>
        <v>3575.5161499999999</v>
      </c>
      <c r="J61" s="8">
        <f t="shared" si="133"/>
        <v>0</v>
      </c>
      <c r="K61" s="8">
        <f t="shared" si="133"/>
        <v>0</v>
      </c>
      <c r="L61" s="8">
        <f t="shared" si="133"/>
        <v>0</v>
      </c>
      <c r="M61" s="8">
        <f>SUM(M62:M65)</f>
        <v>4205</v>
      </c>
      <c r="N61" s="8">
        <f>SUM(N62:N65)</f>
        <v>0</v>
      </c>
      <c r="O61" s="8">
        <f t="shared" ref="O61:Q61" si="134">SUM(O62:O65)</f>
        <v>4205</v>
      </c>
      <c r="P61" s="8">
        <f t="shared" si="134"/>
        <v>0</v>
      </c>
      <c r="Q61" s="8">
        <f t="shared" si="134"/>
        <v>82.9</v>
      </c>
      <c r="R61" s="8">
        <f t="shared" ref="R61:V61" si="135">SUM(R62:R65)</f>
        <v>2662.88429</v>
      </c>
      <c r="S61" s="8">
        <f t="shared" si="135"/>
        <v>0</v>
      </c>
      <c r="T61" s="8">
        <f t="shared" si="135"/>
        <v>0</v>
      </c>
      <c r="U61" s="8">
        <f t="shared" si="135"/>
        <v>0</v>
      </c>
      <c r="V61" s="8">
        <f t="shared" si="135"/>
        <v>32.873959999999997</v>
      </c>
      <c r="W61" s="8">
        <f>SUM(W62:W65)</f>
        <v>5030</v>
      </c>
      <c r="X61" s="8">
        <f>SUM(X62:X65)</f>
        <v>200</v>
      </c>
      <c r="Y61" s="8">
        <f>SUM(Y62:Y65)</f>
        <v>6950</v>
      </c>
      <c r="Z61" s="22">
        <f>SUM(Z62:Z65)</f>
        <v>200</v>
      </c>
      <c r="AA61" s="8">
        <f t="shared" si="5"/>
        <v>1920</v>
      </c>
      <c r="AB61" s="195"/>
    </row>
    <row r="62" spans="2:28">
      <c r="B62" s="16" t="s">
        <v>1</v>
      </c>
      <c r="C62" s="9" t="s">
        <v>24</v>
      </c>
      <c r="D62" s="8">
        <v>2930</v>
      </c>
      <c r="E62" s="8">
        <v>0</v>
      </c>
      <c r="F62" s="8">
        <v>2362.88</v>
      </c>
      <c r="G62" s="8">
        <v>0</v>
      </c>
      <c r="H62" s="8">
        <v>0</v>
      </c>
      <c r="I62" s="8">
        <v>2362.83682</v>
      </c>
      <c r="J62" s="8">
        <v>0</v>
      </c>
      <c r="K62" s="8">
        <v>0</v>
      </c>
      <c r="L62" s="8">
        <v>0</v>
      </c>
      <c r="M62" s="8">
        <v>2858</v>
      </c>
      <c r="N62" s="8">
        <v>0</v>
      </c>
      <c r="O62" s="8">
        <v>2828</v>
      </c>
      <c r="P62" s="8">
        <v>0</v>
      </c>
      <c r="Q62" s="8">
        <v>0</v>
      </c>
      <c r="R62" s="8">
        <v>1782.06249</v>
      </c>
      <c r="S62" s="8">
        <v>0</v>
      </c>
      <c r="T62" s="8">
        <v>0</v>
      </c>
      <c r="U62" s="8">
        <v>0</v>
      </c>
      <c r="V62" s="8">
        <v>0</v>
      </c>
      <c r="W62" s="8">
        <v>3058</v>
      </c>
      <c r="X62" s="8">
        <v>0</v>
      </c>
      <c r="Y62" s="8">
        <v>4049</v>
      </c>
      <c r="Z62" s="22">
        <v>0</v>
      </c>
      <c r="AA62" s="8">
        <f t="shared" si="5"/>
        <v>991</v>
      </c>
      <c r="AB62" s="195"/>
    </row>
    <row r="63" spans="2:28">
      <c r="B63" s="16" t="s">
        <v>1</v>
      </c>
      <c r="C63" s="9" t="s">
        <v>25</v>
      </c>
      <c r="D63" s="8">
        <v>800</v>
      </c>
      <c r="E63" s="8">
        <v>0</v>
      </c>
      <c r="F63" s="8">
        <v>1132.7</v>
      </c>
      <c r="G63" s="8">
        <v>0</v>
      </c>
      <c r="H63" s="8">
        <v>0</v>
      </c>
      <c r="I63" s="8">
        <v>1109.2728999999999</v>
      </c>
      <c r="J63" s="8">
        <v>0</v>
      </c>
      <c r="K63" s="8">
        <v>0</v>
      </c>
      <c r="L63" s="8">
        <v>0</v>
      </c>
      <c r="M63" s="8">
        <v>1327</v>
      </c>
      <c r="N63" s="8">
        <v>0</v>
      </c>
      <c r="O63" s="8">
        <v>1325.95</v>
      </c>
      <c r="P63" s="8">
        <v>0</v>
      </c>
      <c r="Q63" s="8">
        <v>27.9</v>
      </c>
      <c r="R63" s="8">
        <v>835.29773</v>
      </c>
      <c r="S63" s="8">
        <v>0</v>
      </c>
      <c r="T63" s="8">
        <v>0</v>
      </c>
      <c r="U63" s="8">
        <v>0</v>
      </c>
      <c r="V63" s="8">
        <v>2.3650000000000002</v>
      </c>
      <c r="W63" s="8">
        <v>1955</v>
      </c>
      <c r="X63" s="8">
        <v>160</v>
      </c>
      <c r="Y63" s="8">
        <v>2884</v>
      </c>
      <c r="Z63" s="22">
        <v>160</v>
      </c>
      <c r="AA63" s="8">
        <f t="shared" si="5"/>
        <v>929</v>
      </c>
      <c r="AB63" s="195"/>
    </row>
    <row r="64" spans="2:28">
      <c r="B64" s="16" t="s">
        <v>1</v>
      </c>
      <c r="C64" s="9" t="s">
        <v>28</v>
      </c>
      <c r="D64" s="8">
        <v>15</v>
      </c>
      <c r="E64" s="8">
        <v>0</v>
      </c>
      <c r="F64" s="8">
        <v>107.3</v>
      </c>
      <c r="G64" s="8">
        <v>0</v>
      </c>
      <c r="H64" s="8">
        <v>0</v>
      </c>
      <c r="I64" s="8">
        <v>103.02312999999999</v>
      </c>
      <c r="J64" s="8">
        <v>0</v>
      </c>
      <c r="K64" s="8">
        <v>0</v>
      </c>
      <c r="L64" s="8">
        <v>0</v>
      </c>
      <c r="M64" s="8">
        <v>15</v>
      </c>
      <c r="N64" s="8">
        <v>0</v>
      </c>
      <c r="O64" s="8">
        <v>45</v>
      </c>
      <c r="P64" s="8">
        <v>0</v>
      </c>
      <c r="Q64" s="8">
        <v>0</v>
      </c>
      <c r="R64" s="8">
        <v>44.61656</v>
      </c>
      <c r="S64" s="8">
        <v>0</v>
      </c>
      <c r="T64" s="8">
        <v>0</v>
      </c>
      <c r="U64" s="8">
        <v>0</v>
      </c>
      <c r="V64" s="8">
        <v>0</v>
      </c>
      <c r="W64" s="8">
        <v>15</v>
      </c>
      <c r="X64" s="8">
        <v>0</v>
      </c>
      <c r="Y64" s="8">
        <v>15</v>
      </c>
      <c r="Z64" s="22">
        <v>0</v>
      </c>
      <c r="AA64" s="8">
        <f t="shared" si="5"/>
        <v>0</v>
      </c>
      <c r="AB64" s="195"/>
    </row>
    <row r="65" spans="2:28">
      <c r="B65" s="16" t="s">
        <v>1</v>
      </c>
      <c r="C65" s="9" t="s">
        <v>29</v>
      </c>
      <c r="D65" s="8">
        <f t="shared" ref="D65:E66" si="136">SUM(D66)</f>
        <v>5</v>
      </c>
      <c r="E65" s="8">
        <f t="shared" si="136"/>
        <v>0</v>
      </c>
      <c r="F65" s="8">
        <f t="shared" ref="F65:H66" si="137">SUM(F66)</f>
        <v>0.42</v>
      </c>
      <c r="G65" s="8">
        <f t="shared" si="137"/>
        <v>0</v>
      </c>
      <c r="H65" s="8">
        <f t="shared" si="137"/>
        <v>0</v>
      </c>
      <c r="I65" s="8">
        <f t="shared" ref="I65:L66" si="138">SUM(I66)</f>
        <v>0.38329999999999997</v>
      </c>
      <c r="J65" s="8">
        <f t="shared" si="138"/>
        <v>0</v>
      </c>
      <c r="K65" s="8">
        <f t="shared" si="138"/>
        <v>0</v>
      </c>
      <c r="L65" s="8">
        <f t="shared" si="138"/>
        <v>0</v>
      </c>
      <c r="M65" s="8">
        <f t="shared" ref="M65:N66" si="139">SUM(M66)</f>
        <v>5</v>
      </c>
      <c r="N65" s="8">
        <f t="shared" si="139"/>
        <v>0</v>
      </c>
      <c r="O65" s="8">
        <f t="shared" ref="O65:Q66" si="140">SUM(O66)</f>
        <v>6.05</v>
      </c>
      <c r="P65" s="8">
        <f t="shared" si="140"/>
        <v>0</v>
      </c>
      <c r="Q65" s="8">
        <f t="shared" si="140"/>
        <v>55</v>
      </c>
      <c r="R65" s="8">
        <f t="shared" ref="R65:V66" si="141">SUM(R66)</f>
        <v>0.90751000000000004</v>
      </c>
      <c r="S65" s="8">
        <f t="shared" si="141"/>
        <v>0</v>
      </c>
      <c r="T65" s="8">
        <f t="shared" si="141"/>
        <v>0</v>
      </c>
      <c r="U65" s="8">
        <f t="shared" si="141"/>
        <v>0</v>
      </c>
      <c r="V65" s="8">
        <f t="shared" si="141"/>
        <v>30.508959999999998</v>
      </c>
      <c r="W65" s="8">
        <f t="shared" ref="W65:X66" si="142">SUM(W66)</f>
        <v>2</v>
      </c>
      <c r="X65" s="8">
        <f t="shared" si="142"/>
        <v>40</v>
      </c>
      <c r="Y65" s="8">
        <f t="shared" ref="Y65:Z66" si="143">SUM(Y66)</f>
        <v>2</v>
      </c>
      <c r="Z65" s="22">
        <f t="shared" si="143"/>
        <v>40</v>
      </c>
      <c r="AA65" s="8">
        <f t="shared" si="5"/>
        <v>0</v>
      </c>
      <c r="AB65" s="195"/>
    </row>
    <row r="66" spans="2:28">
      <c r="B66" s="16" t="s">
        <v>1</v>
      </c>
      <c r="C66" s="10" t="s">
        <v>30</v>
      </c>
      <c r="D66" s="8">
        <f t="shared" si="136"/>
        <v>5</v>
      </c>
      <c r="E66" s="8">
        <f t="shared" si="136"/>
        <v>0</v>
      </c>
      <c r="F66" s="8">
        <f t="shared" si="137"/>
        <v>0.42</v>
      </c>
      <c r="G66" s="8">
        <f t="shared" si="137"/>
        <v>0</v>
      </c>
      <c r="H66" s="8">
        <f t="shared" si="137"/>
        <v>0</v>
      </c>
      <c r="I66" s="8">
        <f t="shared" si="138"/>
        <v>0.38329999999999997</v>
      </c>
      <c r="J66" s="8">
        <f t="shared" si="138"/>
        <v>0</v>
      </c>
      <c r="K66" s="8">
        <f t="shared" si="138"/>
        <v>0</v>
      </c>
      <c r="L66" s="8">
        <f t="shared" si="138"/>
        <v>0</v>
      </c>
      <c r="M66" s="8">
        <f t="shared" si="139"/>
        <v>5</v>
      </c>
      <c r="N66" s="8">
        <f t="shared" si="139"/>
        <v>0</v>
      </c>
      <c r="O66" s="8">
        <f t="shared" si="140"/>
        <v>6.05</v>
      </c>
      <c r="P66" s="8">
        <f t="shared" si="140"/>
        <v>0</v>
      </c>
      <c r="Q66" s="8">
        <f t="shared" si="140"/>
        <v>55</v>
      </c>
      <c r="R66" s="8">
        <f t="shared" si="141"/>
        <v>0.90751000000000004</v>
      </c>
      <c r="S66" s="8">
        <f t="shared" si="141"/>
        <v>0</v>
      </c>
      <c r="T66" s="8">
        <f t="shared" si="141"/>
        <v>0</v>
      </c>
      <c r="U66" s="8">
        <f t="shared" si="141"/>
        <v>0</v>
      </c>
      <c r="V66" s="8">
        <f t="shared" si="141"/>
        <v>30.508959999999998</v>
      </c>
      <c r="W66" s="8">
        <f t="shared" si="142"/>
        <v>2</v>
      </c>
      <c r="X66" s="8">
        <f t="shared" si="142"/>
        <v>40</v>
      </c>
      <c r="Y66" s="8">
        <f t="shared" si="143"/>
        <v>2</v>
      </c>
      <c r="Z66" s="22">
        <f t="shared" si="143"/>
        <v>40</v>
      </c>
      <c r="AA66" s="8">
        <f t="shared" si="5"/>
        <v>0</v>
      </c>
      <c r="AB66" s="195"/>
    </row>
    <row r="67" spans="2:28" ht="30">
      <c r="B67" s="16" t="s">
        <v>1</v>
      </c>
      <c r="C67" s="11" t="s">
        <v>31</v>
      </c>
      <c r="D67" s="8">
        <v>5</v>
      </c>
      <c r="E67" s="8">
        <v>0</v>
      </c>
      <c r="F67" s="8">
        <v>0.42</v>
      </c>
      <c r="G67" s="8">
        <v>0</v>
      </c>
      <c r="H67" s="8">
        <v>0</v>
      </c>
      <c r="I67" s="8">
        <v>0.38329999999999997</v>
      </c>
      <c r="J67" s="8">
        <v>0</v>
      </c>
      <c r="K67" s="8">
        <v>0</v>
      </c>
      <c r="L67" s="8">
        <v>0</v>
      </c>
      <c r="M67" s="8">
        <v>5</v>
      </c>
      <c r="N67" s="8">
        <v>0</v>
      </c>
      <c r="O67" s="8">
        <v>6.05</v>
      </c>
      <c r="P67" s="8">
        <v>0</v>
      </c>
      <c r="Q67" s="8">
        <v>55</v>
      </c>
      <c r="R67" s="8">
        <v>0.90751000000000004</v>
      </c>
      <c r="S67" s="8">
        <v>0</v>
      </c>
      <c r="T67" s="8">
        <v>0</v>
      </c>
      <c r="U67" s="8">
        <v>0</v>
      </c>
      <c r="V67" s="8">
        <v>30.508959999999998</v>
      </c>
      <c r="W67" s="8">
        <v>2</v>
      </c>
      <c r="X67" s="8">
        <v>40</v>
      </c>
      <c r="Y67" s="8">
        <v>2</v>
      </c>
      <c r="Z67" s="22">
        <v>40</v>
      </c>
      <c r="AA67" s="8">
        <f t="shared" si="5"/>
        <v>0</v>
      </c>
      <c r="AB67" s="195"/>
    </row>
    <row r="68" spans="2:28" ht="42" customHeight="1">
      <c r="B68" s="16" t="s">
        <v>1</v>
      </c>
      <c r="C68" s="7" t="s">
        <v>33</v>
      </c>
      <c r="D68" s="8">
        <v>20</v>
      </c>
      <c r="E68" s="8">
        <v>0</v>
      </c>
      <c r="F68" s="8">
        <v>93.1</v>
      </c>
      <c r="G68" s="8">
        <v>0</v>
      </c>
      <c r="H68" s="8">
        <v>0</v>
      </c>
      <c r="I68" s="8">
        <v>92.981899999999996</v>
      </c>
      <c r="J68" s="8">
        <v>0</v>
      </c>
      <c r="K68" s="8">
        <v>0</v>
      </c>
      <c r="L68" s="8">
        <v>0</v>
      </c>
      <c r="M68" s="8">
        <v>20</v>
      </c>
      <c r="N68" s="8">
        <v>0</v>
      </c>
      <c r="O68" s="8">
        <v>20</v>
      </c>
      <c r="P68" s="8">
        <v>0</v>
      </c>
      <c r="Q68" s="8">
        <v>44.2</v>
      </c>
      <c r="R68" s="8">
        <v>13.976000000000001</v>
      </c>
      <c r="S68" s="8">
        <v>0</v>
      </c>
      <c r="T68" s="8">
        <v>0</v>
      </c>
      <c r="U68" s="8">
        <v>0</v>
      </c>
      <c r="V68" s="8">
        <v>20.437850000000001</v>
      </c>
      <c r="W68" s="8">
        <v>20</v>
      </c>
      <c r="X68" s="8">
        <v>50</v>
      </c>
      <c r="Y68" s="8">
        <v>25</v>
      </c>
      <c r="Z68" s="22">
        <v>50</v>
      </c>
      <c r="AA68" s="8">
        <f t="shared" si="5"/>
        <v>5</v>
      </c>
      <c r="AB68" s="196"/>
    </row>
    <row r="69" spans="2:28" ht="30">
      <c r="B69" s="16" t="s">
        <v>41</v>
      </c>
      <c r="C69" s="5" t="s">
        <v>42</v>
      </c>
      <c r="D69" s="6">
        <f t="shared" ref="D69:E70" si="144">SUM(D70)</f>
        <v>100</v>
      </c>
      <c r="E69" s="6">
        <f t="shared" si="144"/>
        <v>0</v>
      </c>
      <c r="F69" s="6">
        <f t="shared" ref="F69:H70" si="145">SUM(F70)</f>
        <v>75</v>
      </c>
      <c r="G69" s="6">
        <f t="shared" si="145"/>
        <v>0</v>
      </c>
      <c r="H69" s="6">
        <f t="shared" si="145"/>
        <v>0</v>
      </c>
      <c r="I69" s="6">
        <f t="shared" ref="I69:L70" si="146">SUM(I70)</f>
        <v>74.864000000000004</v>
      </c>
      <c r="J69" s="6">
        <f t="shared" si="146"/>
        <v>0</v>
      </c>
      <c r="K69" s="6">
        <f t="shared" si="146"/>
        <v>0</v>
      </c>
      <c r="L69" s="6">
        <f t="shared" si="146"/>
        <v>0</v>
      </c>
      <c r="M69" s="6">
        <f t="shared" ref="M69:N70" si="147">SUM(M70)</f>
        <v>100</v>
      </c>
      <c r="N69" s="6">
        <f t="shared" si="147"/>
        <v>0</v>
      </c>
      <c r="O69" s="6">
        <f t="shared" ref="O69:Q70" si="148">SUM(O70)</f>
        <v>100</v>
      </c>
      <c r="P69" s="6">
        <f t="shared" si="148"/>
        <v>0</v>
      </c>
      <c r="Q69" s="6">
        <f t="shared" si="148"/>
        <v>0</v>
      </c>
      <c r="R69" s="6">
        <f t="shared" ref="R69:V70" si="149">SUM(R70)</f>
        <v>6.7409999999999997</v>
      </c>
      <c r="S69" s="6">
        <f t="shared" si="149"/>
        <v>0</v>
      </c>
      <c r="T69" s="6">
        <f t="shared" si="149"/>
        <v>0</v>
      </c>
      <c r="U69" s="6">
        <f t="shared" si="149"/>
        <v>0</v>
      </c>
      <c r="V69" s="6">
        <f t="shared" si="149"/>
        <v>0</v>
      </c>
      <c r="W69" s="6">
        <f t="shared" ref="W69:X70" si="150">SUM(W70)</f>
        <v>100</v>
      </c>
      <c r="X69" s="6">
        <f t="shared" si="150"/>
        <v>0</v>
      </c>
      <c r="Y69" s="6">
        <f t="shared" ref="Y69:Z70" si="151">SUM(Y70)</f>
        <v>100</v>
      </c>
      <c r="Z69" s="21">
        <f t="shared" si="151"/>
        <v>0</v>
      </c>
      <c r="AA69" s="6">
        <f t="shared" si="5"/>
        <v>0</v>
      </c>
      <c r="AB69" s="25"/>
    </row>
    <row r="70" spans="2:28">
      <c r="B70" s="16" t="s">
        <v>1</v>
      </c>
      <c r="C70" s="7" t="s">
        <v>23</v>
      </c>
      <c r="D70" s="8">
        <f t="shared" si="144"/>
        <v>100</v>
      </c>
      <c r="E70" s="8">
        <f t="shared" si="144"/>
        <v>0</v>
      </c>
      <c r="F70" s="8">
        <f t="shared" si="145"/>
        <v>75</v>
      </c>
      <c r="G70" s="8">
        <f t="shared" si="145"/>
        <v>0</v>
      </c>
      <c r="H70" s="8">
        <f t="shared" si="145"/>
        <v>0</v>
      </c>
      <c r="I70" s="8">
        <f t="shared" si="146"/>
        <v>74.864000000000004</v>
      </c>
      <c r="J70" s="8">
        <f t="shared" si="146"/>
        <v>0</v>
      </c>
      <c r="K70" s="8">
        <f t="shared" si="146"/>
        <v>0</v>
      </c>
      <c r="L70" s="8">
        <f t="shared" si="146"/>
        <v>0</v>
      </c>
      <c r="M70" s="8">
        <f t="shared" si="147"/>
        <v>100</v>
      </c>
      <c r="N70" s="8">
        <f t="shared" si="147"/>
        <v>0</v>
      </c>
      <c r="O70" s="8">
        <f t="shared" si="148"/>
        <v>100</v>
      </c>
      <c r="P70" s="8">
        <f t="shared" si="148"/>
        <v>0</v>
      </c>
      <c r="Q70" s="8">
        <f t="shared" si="148"/>
        <v>0</v>
      </c>
      <c r="R70" s="8">
        <f t="shared" si="149"/>
        <v>6.7409999999999997</v>
      </c>
      <c r="S70" s="8">
        <f t="shared" si="149"/>
        <v>0</v>
      </c>
      <c r="T70" s="8">
        <f t="shared" si="149"/>
        <v>0</v>
      </c>
      <c r="U70" s="8">
        <f t="shared" si="149"/>
        <v>0</v>
      </c>
      <c r="V70" s="8">
        <f t="shared" si="149"/>
        <v>0</v>
      </c>
      <c r="W70" s="8">
        <f t="shared" si="150"/>
        <v>100</v>
      </c>
      <c r="X70" s="8">
        <f t="shared" si="150"/>
        <v>0</v>
      </c>
      <c r="Y70" s="8">
        <f t="shared" si="151"/>
        <v>100</v>
      </c>
      <c r="Z70" s="22">
        <f t="shared" si="151"/>
        <v>0</v>
      </c>
      <c r="AA70" s="8">
        <f t="shared" si="5"/>
        <v>0</v>
      </c>
      <c r="AB70" s="25"/>
    </row>
    <row r="71" spans="2:28">
      <c r="B71" s="16" t="s">
        <v>1</v>
      </c>
      <c r="C71" s="9" t="s">
        <v>25</v>
      </c>
      <c r="D71" s="8">
        <v>100</v>
      </c>
      <c r="E71" s="8">
        <v>0</v>
      </c>
      <c r="F71" s="8">
        <v>75</v>
      </c>
      <c r="G71" s="8">
        <v>0</v>
      </c>
      <c r="H71" s="8">
        <v>0</v>
      </c>
      <c r="I71" s="8">
        <v>74.864000000000004</v>
      </c>
      <c r="J71" s="8">
        <v>0</v>
      </c>
      <c r="K71" s="8">
        <v>0</v>
      </c>
      <c r="L71" s="8">
        <v>0</v>
      </c>
      <c r="M71" s="8">
        <v>100</v>
      </c>
      <c r="N71" s="8">
        <v>0</v>
      </c>
      <c r="O71" s="8">
        <v>100</v>
      </c>
      <c r="P71" s="8">
        <v>0</v>
      </c>
      <c r="Q71" s="8">
        <v>0</v>
      </c>
      <c r="R71" s="8">
        <v>6.7409999999999997</v>
      </c>
      <c r="S71" s="8">
        <v>0</v>
      </c>
      <c r="T71" s="8">
        <v>0</v>
      </c>
      <c r="U71" s="8">
        <v>0</v>
      </c>
      <c r="V71" s="8">
        <v>0</v>
      </c>
      <c r="W71" s="8">
        <v>100</v>
      </c>
      <c r="X71" s="8">
        <v>0</v>
      </c>
      <c r="Y71" s="8">
        <v>100</v>
      </c>
      <c r="Z71" s="22">
        <v>0</v>
      </c>
      <c r="AA71" s="8">
        <f t="shared" ref="AA71:AA134" si="152">Y71-W71</f>
        <v>0</v>
      </c>
      <c r="AB71" s="25"/>
    </row>
    <row r="72" spans="2:28" ht="30">
      <c r="B72" s="16" t="s">
        <v>43</v>
      </c>
      <c r="C72" s="5" t="s">
        <v>44</v>
      </c>
      <c r="D72" s="6">
        <f>SUM(D73)</f>
        <v>150</v>
      </c>
      <c r="E72" s="6">
        <f>SUM(E73)</f>
        <v>0</v>
      </c>
      <c r="F72" s="6">
        <f t="shared" ref="F72:H72" si="153">SUM(F73)</f>
        <v>132.07</v>
      </c>
      <c r="G72" s="6">
        <f t="shared" si="153"/>
        <v>0</v>
      </c>
      <c r="H72" s="6">
        <f t="shared" si="153"/>
        <v>0</v>
      </c>
      <c r="I72" s="6">
        <f t="shared" ref="I72:L72" si="154">SUM(I73)</f>
        <v>126.95254</v>
      </c>
      <c r="J72" s="6">
        <f t="shared" si="154"/>
        <v>0</v>
      </c>
      <c r="K72" s="6">
        <f t="shared" si="154"/>
        <v>0</v>
      </c>
      <c r="L72" s="6">
        <f t="shared" si="154"/>
        <v>0</v>
      </c>
      <c r="M72" s="6">
        <f>SUM(M73)</f>
        <v>150</v>
      </c>
      <c r="N72" s="6">
        <f>SUM(N73)</f>
        <v>0</v>
      </c>
      <c r="O72" s="6">
        <f t="shared" ref="O72:Q72" si="155">SUM(O73)</f>
        <v>150</v>
      </c>
      <c r="P72" s="6">
        <f t="shared" si="155"/>
        <v>0</v>
      </c>
      <c r="Q72" s="6">
        <f t="shared" si="155"/>
        <v>0</v>
      </c>
      <c r="R72" s="6">
        <f t="shared" ref="R72:V72" si="156">SUM(R73)</f>
        <v>1.0561</v>
      </c>
      <c r="S72" s="6">
        <f t="shared" si="156"/>
        <v>0</v>
      </c>
      <c r="T72" s="6">
        <f t="shared" si="156"/>
        <v>0</v>
      </c>
      <c r="U72" s="6">
        <f t="shared" si="156"/>
        <v>0</v>
      </c>
      <c r="V72" s="6">
        <f t="shared" si="156"/>
        <v>0</v>
      </c>
      <c r="W72" s="6">
        <f>SUM(W73)</f>
        <v>150</v>
      </c>
      <c r="X72" s="6">
        <f>SUM(X73)</f>
        <v>0</v>
      </c>
      <c r="Y72" s="6">
        <f>SUM(Y73)</f>
        <v>150</v>
      </c>
      <c r="Z72" s="21">
        <f>SUM(Z73)</f>
        <v>0</v>
      </c>
      <c r="AA72" s="6">
        <f t="shared" si="152"/>
        <v>0</v>
      </c>
      <c r="AB72" s="25"/>
    </row>
    <row r="73" spans="2:28">
      <c r="B73" s="16" t="s">
        <v>1</v>
      </c>
      <c r="C73" s="7" t="s">
        <v>23</v>
      </c>
      <c r="D73" s="8">
        <f>SUM(D74:D75)</f>
        <v>150</v>
      </c>
      <c r="E73" s="8">
        <f>SUM(E74:E75)</f>
        <v>0</v>
      </c>
      <c r="F73" s="8">
        <f t="shared" ref="F73:H73" si="157">SUM(F74:F75)</f>
        <v>132.07</v>
      </c>
      <c r="G73" s="8">
        <f t="shared" si="157"/>
        <v>0</v>
      </c>
      <c r="H73" s="8">
        <f t="shared" si="157"/>
        <v>0</v>
      </c>
      <c r="I73" s="8">
        <f t="shared" ref="I73:L73" si="158">SUM(I74:I75)</f>
        <v>126.95254</v>
      </c>
      <c r="J73" s="8">
        <f t="shared" si="158"/>
        <v>0</v>
      </c>
      <c r="K73" s="8">
        <f t="shared" si="158"/>
        <v>0</v>
      </c>
      <c r="L73" s="8">
        <f t="shared" si="158"/>
        <v>0</v>
      </c>
      <c r="M73" s="8">
        <f>SUM(M74:M75)</f>
        <v>150</v>
      </c>
      <c r="N73" s="8">
        <f>SUM(N74:N75)</f>
        <v>0</v>
      </c>
      <c r="O73" s="8">
        <f t="shared" ref="O73:Q73" si="159">SUM(O74:O75)</f>
        <v>150</v>
      </c>
      <c r="P73" s="8">
        <f t="shared" si="159"/>
        <v>0</v>
      </c>
      <c r="Q73" s="8">
        <f t="shared" si="159"/>
        <v>0</v>
      </c>
      <c r="R73" s="8">
        <f t="shared" ref="R73:V73" si="160">SUM(R74:R75)</f>
        <v>1.0561</v>
      </c>
      <c r="S73" s="8">
        <f t="shared" si="160"/>
        <v>0</v>
      </c>
      <c r="T73" s="8">
        <f t="shared" si="160"/>
        <v>0</v>
      </c>
      <c r="U73" s="8">
        <f t="shared" si="160"/>
        <v>0</v>
      </c>
      <c r="V73" s="8">
        <f t="shared" si="160"/>
        <v>0</v>
      </c>
      <c r="W73" s="8">
        <f>SUM(W74:W75)</f>
        <v>150</v>
      </c>
      <c r="X73" s="8">
        <f>SUM(X74:X75)</f>
        <v>0</v>
      </c>
      <c r="Y73" s="8">
        <f>SUM(Y74:Y75)</f>
        <v>150</v>
      </c>
      <c r="Z73" s="22">
        <f>SUM(Z74:Z75)</f>
        <v>0</v>
      </c>
      <c r="AA73" s="8">
        <f t="shared" si="152"/>
        <v>0</v>
      </c>
      <c r="AB73" s="25"/>
    </row>
    <row r="74" spans="2:28">
      <c r="B74" s="16" t="s">
        <v>1</v>
      </c>
      <c r="C74" s="9" t="s">
        <v>25</v>
      </c>
      <c r="D74" s="8">
        <v>143</v>
      </c>
      <c r="E74" s="8">
        <v>0</v>
      </c>
      <c r="F74" s="8">
        <v>125.07</v>
      </c>
      <c r="G74" s="8">
        <v>0</v>
      </c>
      <c r="H74" s="8">
        <v>0</v>
      </c>
      <c r="I74" s="8">
        <v>119.95254</v>
      </c>
      <c r="J74" s="8">
        <v>0</v>
      </c>
      <c r="K74" s="8">
        <v>0</v>
      </c>
      <c r="L74" s="8">
        <v>0</v>
      </c>
      <c r="M74" s="8">
        <v>143</v>
      </c>
      <c r="N74" s="8">
        <v>0</v>
      </c>
      <c r="O74" s="8">
        <v>143</v>
      </c>
      <c r="P74" s="8">
        <v>0</v>
      </c>
      <c r="Q74" s="8">
        <v>0</v>
      </c>
      <c r="R74" s="8">
        <v>0</v>
      </c>
      <c r="S74" s="8">
        <v>0</v>
      </c>
      <c r="T74" s="8">
        <v>0</v>
      </c>
      <c r="U74" s="8">
        <v>0</v>
      </c>
      <c r="V74" s="8">
        <v>0</v>
      </c>
      <c r="W74" s="8">
        <v>143</v>
      </c>
      <c r="X74" s="8">
        <v>0</v>
      </c>
      <c r="Y74" s="8">
        <v>143</v>
      </c>
      <c r="Z74" s="22">
        <v>0</v>
      </c>
      <c r="AA74" s="8">
        <f t="shared" si="152"/>
        <v>0</v>
      </c>
      <c r="AB74" s="25"/>
    </row>
    <row r="75" spans="2:28">
      <c r="B75" s="16" t="s">
        <v>1</v>
      </c>
      <c r="C75" s="9" t="s">
        <v>29</v>
      </c>
      <c r="D75" s="8">
        <f t="shared" ref="D75:E76" si="161">SUM(D76)</f>
        <v>7</v>
      </c>
      <c r="E75" s="8">
        <f t="shared" si="161"/>
        <v>0</v>
      </c>
      <c r="F75" s="8">
        <f t="shared" ref="F75:H76" si="162">SUM(F76)</f>
        <v>7</v>
      </c>
      <c r="G75" s="8">
        <f t="shared" si="162"/>
        <v>0</v>
      </c>
      <c r="H75" s="8">
        <f t="shared" si="162"/>
        <v>0</v>
      </c>
      <c r="I75" s="8">
        <f t="shared" ref="I75:L76" si="163">SUM(I76)</f>
        <v>7</v>
      </c>
      <c r="J75" s="8">
        <f t="shared" si="163"/>
        <v>0</v>
      </c>
      <c r="K75" s="8">
        <f t="shared" si="163"/>
        <v>0</v>
      </c>
      <c r="L75" s="8">
        <f t="shared" si="163"/>
        <v>0</v>
      </c>
      <c r="M75" s="8">
        <f t="shared" ref="M75:N76" si="164">SUM(M76)</f>
        <v>7</v>
      </c>
      <c r="N75" s="8">
        <f t="shared" si="164"/>
        <v>0</v>
      </c>
      <c r="O75" s="8">
        <f t="shared" ref="O75:Q76" si="165">SUM(O76)</f>
        <v>7</v>
      </c>
      <c r="P75" s="8">
        <f t="shared" si="165"/>
        <v>0</v>
      </c>
      <c r="Q75" s="8">
        <f t="shared" si="165"/>
        <v>0</v>
      </c>
      <c r="R75" s="8">
        <f t="shared" ref="R75:V76" si="166">SUM(R76)</f>
        <v>1.0561</v>
      </c>
      <c r="S75" s="8">
        <f t="shared" si="166"/>
        <v>0</v>
      </c>
      <c r="T75" s="8">
        <f t="shared" si="166"/>
        <v>0</v>
      </c>
      <c r="U75" s="8">
        <f t="shared" si="166"/>
        <v>0</v>
      </c>
      <c r="V75" s="8">
        <f t="shared" si="166"/>
        <v>0</v>
      </c>
      <c r="W75" s="8">
        <f t="shared" ref="W75:X76" si="167">SUM(W76)</f>
        <v>7</v>
      </c>
      <c r="X75" s="8">
        <f t="shared" si="167"/>
        <v>0</v>
      </c>
      <c r="Y75" s="8">
        <f t="shared" ref="Y75:Z76" si="168">SUM(Y76)</f>
        <v>7</v>
      </c>
      <c r="Z75" s="22">
        <f t="shared" si="168"/>
        <v>0</v>
      </c>
      <c r="AA75" s="8">
        <f t="shared" si="152"/>
        <v>0</v>
      </c>
      <c r="AB75" s="25"/>
    </row>
    <row r="76" spans="2:28">
      <c r="B76" s="16" t="s">
        <v>1</v>
      </c>
      <c r="C76" s="10" t="s">
        <v>30</v>
      </c>
      <c r="D76" s="8">
        <f t="shared" si="161"/>
        <v>7</v>
      </c>
      <c r="E76" s="8">
        <f t="shared" si="161"/>
        <v>0</v>
      </c>
      <c r="F76" s="8">
        <f t="shared" si="162"/>
        <v>7</v>
      </c>
      <c r="G76" s="8">
        <f t="shared" si="162"/>
        <v>0</v>
      </c>
      <c r="H76" s="8">
        <f t="shared" si="162"/>
        <v>0</v>
      </c>
      <c r="I76" s="8">
        <f t="shared" si="163"/>
        <v>7</v>
      </c>
      <c r="J76" s="8">
        <f t="shared" si="163"/>
        <v>0</v>
      </c>
      <c r="K76" s="8">
        <f t="shared" si="163"/>
        <v>0</v>
      </c>
      <c r="L76" s="8">
        <f t="shared" si="163"/>
        <v>0</v>
      </c>
      <c r="M76" s="8">
        <f t="shared" si="164"/>
        <v>7</v>
      </c>
      <c r="N76" s="8">
        <f t="shared" si="164"/>
        <v>0</v>
      </c>
      <c r="O76" s="8">
        <f t="shared" si="165"/>
        <v>7</v>
      </c>
      <c r="P76" s="8">
        <f t="shared" si="165"/>
        <v>0</v>
      </c>
      <c r="Q76" s="8">
        <f t="shared" si="165"/>
        <v>0</v>
      </c>
      <c r="R76" s="8">
        <f t="shared" si="166"/>
        <v>1.0561</v>
      </c>
      <c r="S76" s="8">
        <f t="shared" si="166"/>
        <v>0</v>
      </c>
      <c r="T76" s="8">
        <f t="shared" si="166"/>
        <v>0</v>
      </c>
      <c r="U76" s="8">
        <f t="shared" si="166"/>
        <v>0</v>
      </c>
      <c r="V76" s="8">
        <f t="shared" si="166"/>
        <v>0</v>
      </c>
      <c r="W76" s="8">
        <f t="shared" si="167"/>
        <v>7</v>
      </c>
      <c r="X76" s="8">
        <f t="shared" si="167"/>
        <v>0</v>
      </c>
      <c r="Y76" s="8">
        <f t="shared" si="168"/>
        <v>7</v>
      </c>
      <c r="Z76" s="22">
        <f t="shared" si="168"/>
        <v>0</v>
      </c>
      <c r="AA76" s="8">
        <f t="shared" si="152"/>
        <v>0</v>
      </c>
      <c r="AB76" s="25"/>
    </row>
    <row r="77" spans="2:28" ht="30">
      <c r="B77" s="16" t="s">
        <v>1</v>
      </c>
      <c r="C77" s="11" t="s">
        <v>31</v>
      </c>
      <c r="D77" s="8">
        <v>7</v>
      </c>
      <c r="E77" s="8">
        <v>0</v>
      </c>
      <c r="F77" s="8">
        <v>7</v>
      </c>
      <c r="G77" s="8">
        <v>0</v>
      </c>
      <c r="H77" s="8">
        <v>0</v>
      </c>
      <c r="I77" s="8">
        <v>7</v>
      </c>
      <c r="J77" s="8">
        <v>0</v>
      </c>
      <c r="K77" s="8">
        <v>0</v>
      </c>
      <c r="L77" s="8">
        <v>0</v>
      </c>
      <c r="M77" s="8">
        <v>7</v>
      </c>
      <c r="N77" s="8">
        <v>0</v>
      </c>
      <c r="O77" s="8">
        <v>7</v>
      </c>
      <c r="P77" s="8">
        <v>0</v>
      </c>
      <c r="Q77" s="8">
        <v>0</v>
      </c>
      <c r="R77" s="8">
        <v>1.0561</v>
      </c>
      <c r="S77" s="8">
        <v>0</v>
      </c>
      <c r="T77" s="8">
        <v>0</v>
      </c>
      <c r="U77" s="8">
        <v>0</v>
      </c>
      <c r="V77" s="8">
        <v>0</v>
      </c>
      <c r="W77" s="8">
        <v>7</v>
      </c>
      <c r="X77" s="8">
        <v>0</v>
      </c>
      <c r="Y77" s="8">
        <v>7</v>
      </c>
      <c r="Z77" s="22">
        <v>0</v>
      </c>
      <c r="AA77" s="8">
        <f t="shared" si="152"/>
        <v>0</v>
      </c>
      <c r="AB77" s="25"/>
    </row>
    <row r="78" spans="2:28" ht="30">
      <c r="B78" s="16" t="s">
        <v>45</v>
      </c>
      <c r="C78" s="5" t="s">
        <v>46</v>
      </c>
      <c r="D78" s="6">
        <f>SUM(D81,D89)</f>
        <v>11258</v>
      </c>
      <c r="E78" s="6">
        <f>SUM(E81,E89)</f>
        <v>700</v>
      </c>
      <c r="F78" s="6">
        <f t="shared" ref="F78:H78" si="169">SUM(F81,F89)</f>
        <v>11138.779999999999</v>
      </c>
      <c r="G78" s="6">
        <f t="shared" si="169"/>
        <v>0</v>
      </c>
      <c r="H78" s="6">
        <f t="shared" si="169"/>
        <v>700</v>
      </c>
      <c r="I78" s="6">
        <f t="shared" ref="I78:L78" si="170">SUM(I81,I89)</f>
        <v>11077.14028</v>
      </c>
      <c r="J78" s="6">
        <f t="shared" si="170"/>
        <v>0</v>
      </c>
      <c r="K78" s="6">
        <f t="shared" si="170"/>
        <v>8049.2519399999992</v>
      </c>
      <c r="L78" s="6">
        <f t="shared" si="170"/>
        <v>431.98050999999998</v>
      </c>
      <c r="M78" s="6">
        <f>SUM(M81,M89)</f>
        <v>11300</v>
      </c>
      <c r="N78" s="6">
        <f>SUM(N81,N89)</f>
        <v>745</v>
      </c>
      <c r="O78" s="6">
        <f t="shared" ref="O78:Q78" si="171">SUM(O81,O89)</f>
        <v>11300</v>
      </c>
      <c r="P78" s="6">
        <f t="shared" si="171"/>
        <v>0</v>
      </c>
      <c r="Q78" s="6">
        <f t="shared" si="171"/>
        <v>995</v>
      </c>
      <c r="R78" s="6">
        <f t="shared" ref="R78:V78" si="172">SUM(R81,R89)</f>
        <v>6903.6244699999997</v>
      </c>
      <c r="S78" s="6">
        <f t="shared" si="172"/>
        <v>0</v>
      </c>
      <c r="T78" s="6">
        <f t="shared" si="172"/>
        <v>0</v>
      </c>
      <c r="U78" s="6">
        <f t="shared" si="172"/>
        <v>5420.8973999999998</v>
      </c>
      <c r="V78" s="6">
        <f t="shared" si="172"/>
        <v>667.12968999999998</v>
      </c>
      <c r="W78" s="6">
        <f>SUM(W81,W89)</f>
        <v>11500</v>
      </c>
      <c r="X78" s="6">
        <f>SUM(X81,X89)</f>
        <v>900</v>
      </c>
      <c r="Y78" s="6">
        <f>SUM(Y81,Y89)</f>
        <v>18825</v>
      </c>
      <c r="Z78" s="21">
        <f>SUM(Z81,Z89)</f>
        <v>1463</v>
      </c>
      <c r="AA78" s="6">
        <f t="shared" si="152"/>
        <v>7325</v>
      </c>
      <c r="AB78" s="191" t="s">
        <v>1142</v>
      </c>
    </row>
    <row r="79" spans="2:28">
      <c r="B79" s="16" t="s">
        <v>1</v>
      </c>
      <c r="C79" s="7" t="s">
        <v>21</v>
      </c>
      <c r="D79" s="8">
        <v>306</v>
      </c>
      <c r="E79" s="8">
        <v>0</v>
      </c>
      <c r="F79" s="8">
        <v>0</v>
      </c>
      <c r="G79" s="8">
        <v>0</v>
      </c>
      <c r="H79" s="8">
        <v>0</v>
      </c>
      <c r="I79" s="8">
        <v>0</v>
      </c>
      <c r="J79" s="8">
        <v>0</v>
      </c>
      <c r="K79" s="8">
        <v>0</v>
      </c>
      <c r="L79" s="8">
        <v>0</v>
      </c>
      <c r="M79" s="8">
        <v>305</v>
      </c>
      <c r="N79" s="8">
        <v>0</v>
      </c>
      <c r="O79" s="8">
        <v>0</v>
      </c>
      <c r="P79" s="8">
        <v>0</v>
      </c>
      <c r="Q79" s="8">
        <v>0</v>
      </c>
      <c r="R79" s="8">
        <v>0</v>
      </c>
      <c r="S79" s="8">
        <v>0</v>
      </c>
      <c r="T79" s="8">
        <v>0</v>
      </c>
      <c r="U79" s="8">
        <v>0</v>
      </c>
      <c r="V79" s="8">
        <v>0</v>
      </c>
      <c r="W79" s="8">
        <v>301</v>
      </c>
      <c r="X79" s="8">
        <v>0</v>
      </c>
      <c r="Y79" s="8">
        <v>321</v>
      </c>
      <c r="Z79" s="22">
        <v>0</v>
      </c>
      <c r="AA79" s="8">
        <f t="shared" si="152"/>
        <v>20</v>
      </c>
      <c r="AB79" s="192"/>
    </row>
    <row r="80" spans="2:28">
      <c r="B80" s="16" t="s">
        <v>1</v>
      </c>
      <c r="C80" s="7" t="s">
        <v>22</v>
      </c>
      <c r="D80" s="8">
        <v>47</v>
      </c>
      <c r="E80" s="8">
        <v>0</v>
      </c>
      <c r="F80" s="8">
        <v>0</v>
      </c>
      <c r="G80" s="8">
        <v>0</v>
      </c>
      <c r="H80" s="8">
        <v>0</v>
      </c>
      <c r="I80" s="8">
        <v>0</v>
      </c>
      <c r="J80" s="8">
        <v>0</v>
      </c>
      <c r="K80" s="8">
        <v>0</v>
      </c>
      <c r="L80" s="8">
        <v>0</v>
      </c>
      <c r="M80" s="8">
        <v>44</v>
      </c>
      <c r="N80" s="8">
        <v>0</v>
      </c>
      <c r="O80" s="8">
        <v>0</v>
      </c>
      <c r="P80" s="8">
        <v>0</v>
      </c>
      <c r="Q80" s="8">
        <v>0</v>
      </c>
      <c r="R80" s="8">
        <v>0</v>
      </c>
      <c r="S80" s="8">
        <v>0</v>
      </c>
      <c r="T80" s="8">
        <v>0</v>
      </c>
      <c r="U80" s="8">
        <v>0</v>
      </c>
      <c r="V80" s="8">
        <v>0</v>
      </c>
      <c r="W80" s="8">
        <v>44</v>
      </c>
      <c r="X80" s="8">
        <v>0</v>
      </c>
      <c r="Y80" s="8">
        <v>44</v>
      </c>
      <c r="Z80" s="22">
        <v>0</v>
      </c>
      <c r="AA80" s="8">
        <f t="shared" si="152"/>
        <v>0</v>
      </c>
      <c r="AB80" s="192"/>
    </row>
    <row r="81" spans="2:29">
      <c r="B81" s="16" t="s">
        <v>1</v>
      </c>
      <c r="C81" s="7" t="s">
        <v>23</v>
      </c>
      <c r="D81" s="8">
        <f>SUM(D82:D86)</f>
        <v>11228</v>
      </c>
      <c r="E81" s="8">
        <f>SUM(E82:E86)</f>
        <v>690</v>
      </c>
      <c r="F81" s="8">
        <f t="shared" ref="F81:H81" si="173">SUM(F82:F86)</f>
        <v>10485.771999999999</v>
      </c>
      <c r="G81" s="8">
        <f t="shared" si="173"/>
        <v>0</v>
      </c>
      <c r="H81" s="8">
        <f t="shared" si="173"/>
        <v>690</v>
      </c>
      <c r="I81" s="8">
        <f t="shared" ref="I81:L81" si="174">SUM(I82:I86)</f>
        <v>10424.168889999999</v>
      </c>
      <c r="J81" s="8">
        <f t="shared" si="174"/>
        <v>0</v>
      </c>
      <c r="K81" s="8">
        <f t="shared" si="174"/>
        <v>7585.5395499999995</v>
      </c>
      <c r="L81" s="8">
        <f t="shared" si="174"/>
        <v>429.78050999999999</v>
      </c>
      <c r="M81" s="8">
        <f>SUM(M82:M86)</f>
        <v>11210</v>
      </c>
      <c r="N81" s="8">
        <f>SUM(N82:N86)</f>
        <v>735</v>
      </c>
      <c r="O81" s="8">
        <f t="shared" ref="O81:Q81" si="175">SUM(O82:O86)</f>
        <v>10727</v>
      </c>
      <c r="P81" s="8">
        <f t="shared" si="175"/>
        <v>0</v>
      </c>
      <c r="Q81" s="8">
        <f t="shared" si="175"/>
        <v>985</v>
      </c>
      <c r="R81" s="8">
        <f t="shared" ref="R81:V81" si="176">SUM(R82:R86)</f>
        <v>6660.1956799999998</v>
      </c>
      <c r="S81" s="8">
        <f t="shared" si="176"/>
        <v>0</v>
      </c>
      <c r="T81" s="8">
        <f t="shared" si="176"/>
        <v>0</v>
      </c>
      <c r="U81" s="8">
        <f t="shared" si="176"/>
        <v>5389.0083999999997</v>
      </c>
      <c r="V81" s="8">
        <f t="shared" si="176"/>
        <v>660.29769999999996</v>
      </c>
      <c r="W81" s="8">
        <f>SUM(W82:W86)</f>
        <v>11212</v>
      </c>
      <c r="X81" s="8">
        <f>SUM(X82:X86)</f>
        <v>900</v>
      </c>
      <c r="Y81" s="8">
        <f>SUM(Y82:Y86)</f>
        <v>12675</v>
      </c>
      <c r="Z81" s="22">
        <f>SUM(Z82:Z86)</f>
        <v>1463</v>
      </c>
      <c r="AA81" s="8">
        <f t="shared" si="152"/>
        <v>1463</v>
      </c>
      <c r="AB81" s="192"/>
    </row>
    <row r="82" spans="2:29" ht="24.75" customHeight="1">
      <c r="B82" s="16" t="s">
        <v>1</v>
      </c>
      <c r="C82" s="9" t="s">
        <v>24</v>
      </c>
      <c r="D82" s="8">
        <v>3508</v>
      </c>
      <c r="E82" s="8">
        <v>350</v>
      </c>
      <c r="F82" s="8">
        <v>3644.7</v>
      </c>
      <c r="G82" s="8">
        <v>0</v>
      </c>
      <c r="H82" s="8">
        <v>350</v>
      </c>
      <c r="I82" s="8">
        <v>3643.7179700000002</v>
      </c>
      <c r="J82" s="8">
        <v>0</v>
      </c>
      <c r="K82" s="8">
        <v>3216.88058</v>
      </c>
      <c r="L82" s="8">
        <v>229.79849999999999</v>
      </c>
      <c r="M82" s="8">
        <v>3560</v>
      </c>
      <c r="N82" s="8">
        <v>350</v>
      </c>
      <c r="O82" s="8">
        <v>3560</v>
      </c>
      <c r="P82" s="8">
        <v>0</v>
      </c>
      <c r="Q82" s="8">
        <v>350</v>
      </c>
      <c r="R82" s="8">
        <v>2339.4583200000002</v>
      </c>
      <c r="S82" s="8">
        <v>0</v>
      </c>
      <c r="T82" s="8">
        <v>0</v>
      </c>
      <c r="U82" s="8">
        <v>2545.9164700000001</v>
      </c>
      <c r="V82" s="8">
        <v>159.75229999999999</v>
      </c>
      <c r="W82" s="8">
        <v>3559</v>
      </c>
      <c r="X82" s="8">
        <v>450</v>
      </c>
      <c r="Y82" s="8">
        <v>4824</v>
      </c>
      <c r="Z82" s="22">
        <v>1313</v>
      </c>
      <c r="AA82" s="8">
        <f t="shared" si="152"/>
        <v>1265</v>
      </c>
      <c r="AB82" s="192"/>
    </row>
    <row r="83" spans="2:29">
      <c r="B83" s="16" t="s">
        <v>1</v>
      </c>
      <c r="C83" s="9" t="s">
        <v>25</v>
      </c>
      <c r="D83" s="8">
        <v>7550</v>
      </c>
      <c r="E83" s="8">
        <v>312</v>
      </c>
      <c r="F83" s="8">
        <v>6781.4690000000001</v>
      </c>
      <c r="G83" s="8">
        <v>0</v>
      </c>
      <c r="H83" s="8">
        <v>308</v>
      </c>
      <c r="I83" s="8">
        <v>6721.2054600000001</v>
      </c>
      <c r="J83" s="8">
        <v>0</v>
      </c>
      <c r="K83" s="8">
        <v>4281.5666499999998</v>
      </c>
      <c r="L83" s="8">
        <v>198.78423000000001</v>
      </c>
      <c r="M83" s="8">
        <v>7450</v>
      </c>
      <c r="N83" s="8">
        <v>365</v>
      </c>
      <c r="O83" s="8">
        <v>6967</v>
      </c>
      <c r="P83" s="8">
        <v>0</v>
      </c>
      <c r="Q83" s="8">
        <v>554.79999999999995</v>
      </c>
      <c r="R83" s="8">
        <v>4273.8198599999996</v>
      </c>
      <c r="S83" s="8">
        <v>0</v>
      </c>
      <c r="T83" s="8">
        <v>0</v>
      </c>
      <c r="U83" s="8">
        <v>2369.4277499999998</v>
      </c>
      <c r="V83" s="8">
        <v>489.45857000000001</v>
      </c>
      <c r="W83" s="8">
        <v>7453</v>
      </c>
      <c r="X83" s="8">
        <v>450</v>
      </c>
      <c r="Y83" s="8">
        <v>7651</v>
      </c>
      <c r="Z83" s="22">
        <v>150</v>
      </c>
      <c r="AA83" s="8">
        <f t="shared" si="152"/>
        <v>198</v>
      </c>
      <c r="AB83" s="192"/>
    </row>
    <row r="84" spans="2:29">
      <c r="B84" s="16" t="s">
        <v>1</v>
      </c>
      <c r="C84" s="9" t="s">
        <v>27</v>
      </c>
      <c r="D84" s="8">
        <v>50</v>
      </c>
      <c r="E84" s="8">
        <v>0</v>
      </c>
      <c r="F84" s="8">
        <v>5.8929999999999998</v>
      </c>
      <c r="G84" s="8">
        <v>0</v>
      </c>
      <c r="H84" s="8">
        <v>4</v>
      </c>
      <c r="I84" s="8">
        <v>5.8925200000000002</v>
      </c>
      <c r="J84" s="8">
        <v>0</v>
      </c>
      <c r="K84" s="8">
        <v>0</v>
      </c>
      <c r="L84" s="8">
        <v>0</v>
      </c>
      <c r="M84" s="8">
        <v>50</v>
      </c>
      <c r="N84" s="8">
        <v>0</v>
      </c>
      <c r="O84" s="8">
        <v>50</v>
      </c>
      <c r="P84" s="8">
        <v>0</v>
      </c>
      <c r="Q84" s="8">
        <v>5</v>
      </c>
      <c r="R84" s="8">
        <v>1.4621500000000001</v>
      </c>
      <c r="S84" s="8">
        <v>0</v>
      </c>
      <c r="T84" s="8">
        <v>0</v>
      </c>
      <c r="U84" s="8">
        <v>178.57536999999999</v>
      </c>
      <c r="V84" s="8">
        <v>2.2095199999999999</v>
      </c>
      <c r="W84" s="8">
        <v>50</v>
      </c>
      <c r="X84" s="8">
        <v>0</v>
      </c>
      <c r="Y84" s="8">
        <v>50</v>
      </c>
      <c r="Z84" s="22">
        <v>0</v>
      </c>
      <c r="AA84" s="8">
        <f t="shared" si="152"/>
        <v>0</v>
      </c>
      <c r="AB84" s="192"/>
    </row>
    <row r="85" spans="2:29">
      <c r="B85" s="16" t="s">
        <v>1</v>
      </c>
      <c r="C85" s="9" t="s">
        <v>28</v>
      </c>
      <c r="D85" s="8">
        <v>70</v>
      </c>
      <c r="E85" s="8">
        <v>0</v>
      </c>
      <c r="F85" s="8">
        <v>28.3</v>
      </c>
      <c r="G85" s="8">
        <v>0</v>
      </c>
      <c r="H85" s="8">
        <v>0</v>
      </c>
      <c r="I85" s="8">
        <v>28.117329999999999</v>
      </c>
      <c r="J85" s="8">
        <v>0</v>
      </c>
      <c r="K85" s="8">
        <v>0</v>
      </c>
      <c r="L85" s="8">
        <v>0</v>
      </c>
      <c r="M85" s="8">
        <v>70</v>
      </c>
      <c r="N85" s="8">
        <v>0</v>
      </c>
      <c r="O85" s="8">
        <v>70</v>
      </c>
      <c r="P85" s="8">
        <v>0</v>
      </c>
      <c r="Q85" s="8">
        <v>0</v>
      </c>
      <c r="R85" s="8">
        <v>18.497810000000001</v>
      </c>
      <c r="S85" s="8">
        <v>0</v>
      </c>
      <c r="T85" s="8">
        <v>0</v>
      </c>
      <c r="U85" s="8">
        <v>0</v>
      </c>
      <c r="V85" s="8">
        <v>0</v>
      </c>
      <c r="W85" s="8">
        <v>70</v>
      </c>
      <c r="X85" s="8">
        <v>0</v>
      </c>
      <c r="Y85" s="8">
        <v>70</v>
      </c>
      <c r="Z85" s="22">
        <v>0</v>
      </c>
      <c r="AA85" s="8">
        <f t="shared" si="152"/>
        <v>0</v>
      </c>
      <c r="AB85" s="192"/>
    </row>
    <row r="86" spans="2:29">
      <c r="B86" s="16" t="s">
        <v>1</v>
      </c>
      <c r="C86" s="9" t="s">
        <v>29</v>
      </c>
      <c r="D86" s="8">
        <f t="shared" ref="D86:E87" si="177">SUM(D87)</f>
        <v>50</v>
      </c>
      <c r="E86" s="8">
        <f t="shared" si="177"/>
        <v>28</v>
      </c>
      <c r="F86" s="8">
        <f t="shared" ref="F86:H87" si="178">SUM(F87)</f>
        <v>25.41</v>
      </c>
      <c r="G86" s="8">
        <f t="shared" si="178"/>
        <v>0</v>
      </c>
      <c r="H86" s="8">
        <f t="shared" si="178"/>
        <v>28</v>
      </c>
      <c r="I86" s="8">
        <f t="shared" ref="I86:L87" si="179">SUM(I87)</f>
        <v>25.235610000000001</v>
      </c>
      <c r="J86" s="8">
        <f t="shared" si="179"/>
        <v>0</v>
      </c>
      <c r="K86" s="8">
        <f t="shared" si="179"/>
        <v>87.092320000000001</v>
      </c>
      <c r="L86" s="8">
        <f t="shared" si="179"/>
        <v>1.1977800000000001</v>
      </c>
      <c r="M86" s="8">
        <f t="shared" ref="M86:N87" si="180">SUM(M87)</f>
        <v>80</v>
      </c>
      <c r="N86" s="8">
        <f t="shared" si="180"/>
        <v>20</v>
      </c>
      <c r="O86" s="8">
        <f t="shared" ref="O86:Q87" si="181">SUM(O87)</f>
        <v>80</v>
      </c>
      <c r="P86" s="8">
        <f t="shared" si="181"/>
        <v>0</v>
      </c>
      <c r="Q86" s="8">
        <f t="shared" si="181"/>
        <v>75.2</v>
      </c>
      <c r="R86" s="8">
        <f t="shared" ref="R86:V87" si="182">SUM(R87)</f>
        <v>26.957540000000002</v>
      </c>
      <c r="S86" s="8">
        <f t="shared" si="182"/>
        <v>0</v>
      </c>
      <c r="T86" s="8">
        <f t="shared" si="182"/>
        <v>0</v>
      </c>
      <c r="U86" s="8">
        <f t="shared" si="182"/>
        <v>295.08881000000002</v>
      </c>
      <c r="V86" s="8">
        <f t="shared" si="182"/>
        <v>8.8773099999999996</v>
      </c>
      <c r="W86" s="8">
        <f t="shared" ref="W86:X87" si="183">SUM(W87)</f>
        <v>80</v>
      </c>
      <c r="X86" s="8">
        <f t="shared" si="183"/>
        <v>0</v>
      </c>
      <c r="Y86" s="8">
        <f t="shared" ref="Y86:Z87" si="184">SUM(Y87)</f>
        <v>80</v>
      </c>
      <c r="Z86" s="22">
        <f t="shared" si="184"/>
        <v>0</v>
      </c>
      <c r="AA86" s="8">
        <f t="shared" si="152"/>
        <v>0</v>
      </c>
      <c r="AB86" s="192"/>
    </row>
    <row r="87" spans="2:29">
      <c r="B87" s="16" t="s">
        <v>1</v>
      </c>
      <c r="C87" s="10" t="s">
        <v>30</v>
      </c>
      <c r="D87" s="8">
        <f t="shared" si="177"/>
        <v>50</v>
      </c>
      <c r="E87" s="8">
        <f t="shared" si="177"/>
        <v>28</v>
      </c>
      <c r="F87" s="8">
        <f t="shared" si="178"/>
        <v>25.41</v>
      </c>
      <c r="G87" s="8">
        <f t="shared" si="178"/>
        <v>0</v>
      </c>
      <c r="H87" s="8">
        <f t="shared" si="178"/>
        <v>28</v>
      </c>
      <c r="I87" s="8">
        <f t="shared" si="179"/>
        <v>25.235610000000001</v>
      </c>
      <c r="J87" s="8">
        <f t="shared" si="179"/>
        <v>0</v>
      </c>
      <c r="K87" s="8">
        <f t="shared" si="179"/>
        <v>87.092320000000001</v>
      </c>
      <c r="L87" s="8">
        <f t="shared" si="179"/>
        <v>1.1977800000000001</v>
      </c>
      <c r="M87" s="8">
        <f t="shared" si="180"/>
        <v>80</v>
      </c>
      <c r="N87" s="8">
        <f t="shared" si="180"/>
        <v>20</v>
      </c>
      <c r="O87" s="8">
        <f t="shared" si="181"/>
        <v>80</v>
      </c>
      <c r="P87" s="8">
        <f t="shared" si="181"/>
        <v>0</v>
      </c>
      <c r="Q87" s="8">
        <f t="shared" si="181"/>
        <v>75.2</v>
      </c>
      <c r="R87" s="8">
        <f t="shared" si="182"/>
        <v>26.957540000000002</v>
      </c>
      <c r="S87" s="8">
        <f t="shared" si="182"/>
        <v>0</v>
      </c>
      <c r="T87" s="8">
        <f t="shared" si="182"/>
        <v>0</v>
      </c>
      <c r="U87" s="8">
        <f t="shared" si="182"/>
        <v>295.08881000000002</v>
      </c>
      <c r="V87" s="8">
        <f t="shared" si="182"/>
        <v>8.8773099999999996</v>
      </c>
      <c r="W87" s="8">
        <f t="shared" si="183"/>
        <v>80</v>
      </c>
      <c r="X87" s="8">
        <f t="shared" si="183"/>
        <v>0</v>
      </c>
      <c r="Y87" s="8">
        <f t="shared" si="184"/>
        <v>80</v>
      </c>
      <c r="Z87" s="22">
        <f t="shared" si="184"/>
        <v>0</v>
      </c>
      <c r="AA87" s="8">
        <f t="shared" si="152"/>
        <v>0</v>
      </c>
      <c r="AB87" s="192"/>
    </row>
    <row r="88" spans="2:29" ht="30">
      <c r="B88" s="16" t="s">
        <v>1</v>
      </c>
      <c r="C88" s="11" t="s">
        <v>31</v>
      </c>
      <c r="D88" s="8">
        <v>50</v>
      </c>
      <c r="E88" s="8">
        <v>28</v>
      </c>
      <c r="F88" s="8">
        <v>25.41</v>
      </c>
      <c r="G88" s="8">
        <v>0</v>
      </c>
      <c r="H88" s="8">
        <v>28</v>
      </c>
      <c r="I88" s="8">
        <v>25.235610000000001</v>
      </c>
      <c r="J88" s="8">
        <v>0</v>
      </c>
      <c r="K88" s="8">
        <v>87.092320000000001</v>
      </c>
      <c r="L88" s="8">
        <v>1.1977800000000001</v>
      </c>
      <c r="M88" s="8">
        <v>80</v>
      </c>
      <c r="N88" s="8">
        <v>20</v>
      </c>
      <c r="O88" s="8">
        <v>80</v>
      </c>
      <c r="P88" s="8">
        <v>0</v>
      </c>
      <c r="Q88" s="8">
        <v>75.2</v>
      </c>
      <c r="R88" s="8">
        <v>26.957540000000002</v>
      </c>
      <c r="S88" s="8">
        <v>0</v>
      </c>
      <c r="T88" s="8">
        <v>0</v>
      </c>
      <c r="U88" s="8">
        <v>295.08881000000002</v>
      </c>
      <c r="V88" s="8">
        <v>8.8773099999999996</v>
      </c>
      <c r="W88" s="8">
        <v>80</v>
      </c>
      <c r="X88" s="8">
        <v>0</v>
      </c>
      <c r="Y88" s="8">
        <v>80</v>
      </c>
      <c r="Z88" s="22">
        <v>0</v>
      </c>
      <c r="AA88" s="8">
        <f t="shared" si="152"/>
        <v>0</v>
      </c>
      <c r="AB88" s="192"/>
    </row>
    <row r="89" spans="2:29">
      <c r="B89" s="16" t="s">
        <v>1</v>
      </c>
      <c r="C89" s="7" t="s">
        <v>33</v>
      </c>
      <c r="D89" s="8">
        <v>30</v>
      </c>
      <c r="E89" s="8">
        <v>10</v>
      </c>
      <c r="F89" s="8">
        <v>653.00800000000004</v>
      </c>
      <c r="G89" s="8">
        <v>0</v>
      </c>
      <c r="H89" s="8">
        <v>10</v>
      </c>
      <c r="I89" s="8">
        <v>652.97139000000004</v>
      </c>
      <c r="J89" s="8">
        <v>0</v>
      </c>
      <c r="K89" s="8">
        <v>463.71239000000003</v>
      </c>
      <c r="L89" s="8">
        <v>2.2000000000000002</v>
      </c>
      <c r="M89" s="8">
        <v>90</v>
      </c>
      <c r="N89" s="8">
        <v>10</v>
      </c>
      <c r="O89" s="8">
        <v>573</v>
      </c>
      <c r="P89" s="8">
        <v>0</v>
      </c>
      <c r="Q89" s="8">
        <v>10</v>
      </c>
      <c r="R89" s="8">
        <v>243.42878999999999</v>
      </c>
      <c r="S89" s="8">
        <v>0</v>
      </c>
      <c r="T89" s="8">
        <v>0</v>
      </c>
      <c r="U89" s="8">
        <v>31.888999999999999</v>
      </c>
      <c r="V89" s="8">
        <v>6.8319900000000002</v>
      </c>
      <c r="W89" s="8">
        <v>288</v>
      </c>
      <c r="X89" s="8">
        <v>0</v>
      </c>
      <c r="Y89" s="8">
        <v>6150</v>
      </c>
      <c r="Z89" s="22">
        <v>0</v>
      </c>
      <c r="AA89" s="8">
        <f t="shared" si="152"/>
        <v>5862</v>
      </c>
      <c r="AB89" s="193"/>
    </row>
    <row r="90" spans="2:29" ht="39">
      <c r="B90" s="16" t="s">
        <v>47</v>
      </c>
      <c r="C90" s="5" t="s">
        <v>48</v>
      </c>
      <c r="D90" s="6">
        <f>SUM(D102,D114,D120,D126,D129,D135,D141,D147,D153,D159,D165)</f>
        <v>26290</v>
      </c>
      <c r="E90" s="6">
        <f>SUM(E102,E114,E120,E126,E129,E135,E141,E147,E153,E159,E165)</f>
        <v>40</v>
      </c>
      <c r="F90" s="6">
        <f t="shared" ref="F90:H90" si="185">SUM(F102,F114,F120,F126,F129,F135,F141,F147,F153,F159,F165)</f>
        <v>24308.3</v>
      </c>
      <c r="G90" s="6">
        <f t="shared" si="185"/>
        <v>0</v>
      </c>
      <c r="H90" s="6">
        <f t="shared" si="185"/>
        <v>238.78000000000003</v>
      </c>
      <c r="I90" s="6">
        <f t="shared" ref="I90:L90" si="186">SUM(I102,I114,I120,I126,I129,I135,I141,I147,I153,I159,I165)</f>
        <v>23949.27635</v>
      </c>
      <c r="J90" s="6">
        <f t="shared" si="186"/>
        <v>0</v>
      </c>
      <c r="K90" s="6">
        <f t="shared" si="186"/>
        <v>82.97623999999999</v>
      </c>
      <c r="L90" s="6">
        <f t="shared" si="186"/>
        <v>183.75506000000001</v>
      </c>
      <c r="M90" s="6">
        <f>SUM(M102,M114,M120,M126,M129,M135,M141,M147,M153,M159,M165)</f>
        <v>21577</v>
      </c>
      <c r="N90" s="6">
        <f>SUM(N102,N114,N120,N126,N129,N135,N141,N147,N153,N159,N165)</f>
        <v>40</v>
      </c>
      <c r="O90" s="6">
        <f t="shared" ref="O90:Q90" si="187">SUM(O102,O114,O120,O126,O129,O135,O141,O147,O153,O159,O165)</f>
        <v>16773.699999999997</v>
      </c>
      <c r="P90" s="6">
        <f t="shared" si="187"/>
        <v>0</v>
      </c>
      <c r="Q90" s="6">
        <f t="shared" si="187"/>
        <v>188.18299999999999</v>
      </c>
      <c r="R90" s="6">
        <f t="shared" ref="R90:V90" si="188">SUM(R102,R114,R120,R126,R129,R135,R141,R147,R153,R159,R165)</f>
        <v>9904.7067899999965</v>
      </c>
      <c r="S90" s="6">
        <f t="shared" si="188"/>
        <v>0</v>
      </c>
      <c r="T90" s="6">
        <f t="shared" si="188"/>
        <v>0</v>
      </c>
      <c r="U90" s="6">
        <f t="shared" si="188"/>
        <v>26.25412</v>
      </c>
      <c r="V90" s="6">
        <f t="shared" si="188"/>
        <v>150.30229</v>
      </c>
      <c r="W90" s="6">
        <f>SUM(W102,W114,W120,W126,W129,W135,W141,W147,W153,W159,W165)</f>
        <v>21800</v>
      </c>
      <c r="X90" s="6">
        <f>SUM(X102,X114,X120,X126,X129,X135,X141,X147,X153,X159,X165)</f>
        <v>320</v>
      </c>
      <c r="Y90" s="6">
        <f>SUM(Y102,Y114,Y120,Y126,Y129,Y135,Y141,Y147,Y153,Y159,Y165)</f>
        <v>25177</v>
      </c>
      <c r="Z90" s="21">
        <f>SUM(Z102,Z114,Z120,Z126,Z129,Z135,Z141,Z147,Z153,Z159,Z165)</f>
        <v>320</v>
      </c>
      <c r="AA90" s="6">
        <f t="shared" si="152"/>
        <v>3377</v>
      </c>
      <c r="AB90" s="197" t="s">
        <v>1086</v>
      </c>
      <c r="AC90" s="214" t="s">
        <v>1139</v>
      </c>
    </row>
    <row r="91" spans="2:29">
      <c r="B91" s="16" t="s">
        <v>1</v>
      </c>
      <c r="C91" s="7" t="s">
        <v>21</v>
      </c>
      <c r="D91" s="8">
        <f t="shared" ref="D91:E92" si="189">SUM(D103)</f>
        <v>1843</v>
      </c>
      <c r="E91" s="8">
        <f t="shared" si="189"/>
        <v>0</v>
      </c>
      <c r="F91" s="8">
        <f t="shared" ref="F91:H92" si="190">SUM(F103)</f>
        <v>0</v>
      </c>
      <c r="G91" s="8">
        <f t="shared" si="190"/>
        <v>0</v>
      </c>
      <c r="H91" s="8">
        <f t="shared" si="190"/>
        <v>0</v>
      </c>
      <c r="I91" s="8">
        <f t="shared" ref="I91:L91" si="191">SUM(I103)</f>
        <v>0</v>
      </c>
      <c r="J91" s="8">
        <f t="shared" si="191"/>
        <v>0</v>
      </c>
      <c r="K91" s="8">
        <f t="shared" si="191"/>
        <v>0</v>
      </c>
      <c r="L91" s="8">
        <f t="shared" si="191"/>
        <v>0</v>
      </c>
      <c r="M91" s="8">
        <f t="shared" ref="M91:N92" si="192">SUM(M103)</f>
        <v>1066</v>
      </c>
      <c r="N91" s="8">
        <f t="shared" si="192"/>
        <v>0</v>
      </c>
      <c r="O91" s="8">
        <f t="shared" ref="O91:Q92" si="193">SUM(O103)</f>
        <v>0</v>
      </c>
      <c r="P91" s="8">
        <f t="shared" si="193"/>
        <v>0</v>
      </c>
      <c r="Q91" s="8">
        <f t="shared" si="193"/>
        <v>0</v>
      </c>
      <c r="R91" s="8">
        <f t="shared" ref="R91:V91" si="194">SUM(R103)</f>
        <v>0</v>
      </c>
      <c r="S91" s="8">
        <f t="shared" si="194"/>
        <v>0</v>
      </c>
      <c r="T91" s="8">
        <f t="shared" si="194"/>
        <v>0</v>
      </c>
      <c r="U91" s="8">
        <f t="shared" si="194"/>
        <v>0</v>
      </c>
      <c r="V91" s="8">
        <f t="shared" si="194"/>
        <v>0</v>
      </c>
      <c r="W91" s="8">
        <f t="shared" ref="W91:X92" si="195">SUM(W103)</f>
        <v>1265</v>
      </c>
      <c r="X91" s="8">
        <f t="shared" si="195"/>
        <v>0</v>
      </c>
      <c r="Y91" s="8">
        <f t="shared" ref="Y91:Z92" si="196">SUM(Y103)</f>
        <v>1265</v>
      </c>
      <c r="Z91" s="22">
        <f t="shared" si="196"/>
        <v>0</v>
      </c>
      <c r="AA91" s="8">
        <f t="shared" si="152"/>
        <v>0</v>
      </c>
      <c r="AB91" s="25"/>
    </row>
    <row r="92" spans="2:29">
      <c r="B92" s="16" t="s">
        <v>1</v>
      </c>
      <c r="C92" s="7" t="s">
        <v>22</v>
      </c>
      <c r="D92" s="8">
        <f t="shared" si="189"/>
        <v>300</v>
      </c>
      <c r="E92" s="8">
        <f t="shared" si="189"/>
        <v>0</v>
      </c>
      <c r="F92" s="8">
        <f t="shared" si="190"/>
        <v>0</v>
      </c>
      <c r="G92" s="8">
        <f t="shared" si="190"/>
        <v>0</v>
      </c>
      <c r="H92" s="8">
        <f t="shared" si="190"/>
        <v>0</v>
      </c>
      <c r="I92" s="8">
        <f t="shared" ref="I92:L92" si="197">SUM(I104)</f>
        <v>0</v>
      </c>
      <c r="J92" s="8">
        <f t="shared" si="197"/>
        <v>0</v>
      </c>
      <c r="K92" s="8">
        <f t="shared" si="197"/>
        <v>0</v>
      </c>
      <c r="L92" s="8">
        <f t="shared" si="197"/>
        <v>0</v>
      </c>
      <c r="M92" s="8">
        <f t="shared" si="192"/>
        <v>266</v>
      </c>
      <c r="N92" s="8">
        <f t="shared" si="192"/>
        <v>0</v>
      </c>
      <c r="O92" s="8">
        <f t="shared" si="193"/>
        <v>0</v>
      </c>
      <c r="P92" s="8">
        <f t="shared" si="193"/>
        <v>0</v>
      </c>
      <c r="Q92" s="8">
        <f t="shared" si="193"/>
        <v>0</v>
      </c>
      <c r="R92" s="8">
        <f t="shared" ref="R92:V92" si="198">SUM(R104)</f>
        <v>0</v>
      </c>
      <c r="S92" s="8">
        <f t="shared" si="198"/>
        <v>0</v>
      </c>
      <c r="T92" s="8">
        <f t="shared" si="198"/>
        <v>0</v>
      </c>
      <c r="U92" s="8">
        <f t="shared" si="198"/>
        <v>0</v>
      </c>
      <c r="V92" s="8">
        <f t="shared" si="198"/>
        <v>0</v>
      </c>
      <c r="W92" s="8">
        <f t="shared" si="195"/>
        <v>266</v>
      </c>
      <c r="X92" s="8">
        <f t="shared" si="195"/>
        <v>0</v>
      </c>
      <c r="Y92" s="8">
        <f t="shared" si="196"/>
        <v>266</v>
      </c>
      <c r="Z92" s="22">
        <f t="shared" si="196"/>
        <v>0</v>
      </c>
      <c r="AA92" s="8">
        <f t="shared" si="152"/>
        <v>0</v>
      </c>
      <c r="AB92" s="25"/>
    </row>
    <row r="93" spans="2:29">
      <c r="B93" s="16" t="s">
        <v>1</v>
      </c>
      <c r="C93" s="7" t="s">
        <v>23</v>
      </c>
      <c r="D93" s="8">
        <f>SUM(D105,D115,D121,D127,D130,D136,D142,D148,D154,D160,D166)</f>
        <v>25970</v>
      </c>
      <c r="E93" s="8">
        <f>SUM(E105,E115,E121,E127,E130,E136,E142,E148,E154,E160,E166)</f>
        <v>40</v>
      </c>
      <c r="F93" s="8">
        <f t="shared" ref="F93:H93" si="199">SUM(F105,F115,F121,F127,F130,F136,F142,F148,F154,F160,F166)</f>
        <v>23994.5</v>
      </c>
      <c r="G93" s="8">
        <f t="shared" si="199"/>
        <v>0</v>
      </c>
      <c r="H93" s="8">
        <f t="shared" si="199"/>
        <v>238.78000000000003</v>
      </c>
      <c r="I93" s="8">
        <f t="shared" ref="I93:L93" si="200">SUM(I105,I115,I121,I127,I130,I136,I142,I148,I154,I160,I166)</f>
        <v>23635.52648</v>
      </c>
      <c r="J93" s="8">
        <f t="shared" si="200"/>
        <v>0</v>
      </c>
      <c r="K93" s="8">
        <f t="shared" si="200"/>
        <v>79.798279999999991</v>
      </c>
      <c r="L93" s="8">
        <f t="shared" si="200"/>
        <v>183.75506000000001</v>
      </c>
      <c r="M93" s="8">
        <f>SUM(M105,M115,M121,M127,M130,M136,M142,M148,M154,M160,M166)</f>
        <v>21357</v>
      </c>
      <c r="N93" s="8">
        <f>SUM(N105,N115,N121,N127,N130,N136,N142,N148,N154,N160,N166)</f>
        <v>40</v>
      </c>
      <c r="O93" s="8">
        <f t="shared" ref="O93:Q93" si="201">SUM(O105,O115,O121,O127,O130,O136,O142,O148,O154,O160,O166)</f>
        <v>16553.7</v>
      </c>
      <c r="P93" s="8">
        <f t="shared" si="201"/>
        <v>0</v>
      </c>
      <c r="Q93" s="8">
        <f t="shared" si="201"/>
        <v>188.18299999999999</v>
      </c>
      <c r="R93" s="8">
        <f t="shared" ref="R93:V93" si="202">SUM(R105,R115,R121,R127,R130,R136,R142,R148,R154,R160,R166)</f>
        <v>9890.6347899999964</v>
      </c>
      <c r="S93" s="8">
        <f t="shared" si="202"/>
        <v>0</v>
      </c>
      <c r="T93" s="8">
        <f t="shared" si="202"/>
        <v>0</v>
      </c>
      <c r="U93" s="8">
        <f t="shared" si="202"/>
        <v>26.25412</v>
      </c>
      <c r="V93" s="8">
        <f t="shared" si="202"/>
        <v>150.30229</v>
      </c>
      <c r="W93" s="8">
        <f>SUM(W105,W115,W121,W127,W130,W136,W142,W148,W154,W160,W166)</f>
        <v>21580</v>
      </c>
      <c r="X93" s="8">
        <f>SUM(X105,X115,X121,X127,X130,X136,X142,X148,X154,X160,X166)</f>
        <v>320</v>
      </c>
      <c r="Y93" s="8">
        <f>SUM(Y105,Y115,Y121,Y127,Y130,Y136,Y142,Y148,Y154,Y160,Y166)</f>
        <v>23225</v>
      </c>
      <c r="Z93" s="22">
        <f>SUM(Z105,Z115,Z121,Z127,Z130,Z136,Z142,Z148,Z154,Z160,Z166)</f>
        <v>320</v>
      </c>
      <c r="AA93" s="8">
        <f t="shared" si="152"/>
        <v>1645</v>
      </c>
      <c r="AB93" s="25"/>
    </row>
    <row r="94" spans="2:29">
      <c r="B94" s="16" t="s">
        <v>1</v>
      </c>
      <c r="C94" s="9" t="s">
        <v>24</v>
      </c>
      <c r="D94" s="8">
        <f>SUM(D106)</f>
        <v>18976</v>
      </c>
      <c r="E94" s="8">
        <f>SUM(E106)</f>
        <v>0</v>
      </c>
      <c r="F94" s="8">
        <f t="shared" ref="F94:H94" si="203">SUM(F106)</f>
        <v>18033</v>
      </c>
      <c r="G94" s="8">
        <f t="shared" si="203"/>
        <v>0</v>
      </c>
      <c r="H94" s="8">
        <f t="shared" si="203"/>
        <v>33</v>
      </c>
      <c r="I94" s="8">
        <f t="shared" ref="I94:L94" si="204">SUM(I106)</f>
        <v>17797.685580000001</v>
      </c>
      <c r="J94" s="8">
        <f t="shared" si="204"/>
        <v>0</v>
      </c>
      <c r="K94" s="8">
        <f t="shared" si="204"/>
        <v>0</v>
      </c>
      <c r="L94" s="8">
        <f t="shared" si="204"/>
        <v>32.200000000000003</v>
      </c>
      <c r="M94" s="8">
        <f>SUM(M106)</f>
        <v>16007</v>
      </c>
      <c r="N94" s="8">
        <f>SUM(N106)</f>
        <v>20</v>
      </c>
      <c r="O94" s="8">
        <f t="shared" ref="O94:Q94" si="205">SUM(O106)</f>
        <v>11768.5</v>
      </c>
      <c r="P94" s="8">
        <f t="shared" si="205"/>
        <v>0</v>
      </c>
      <c r="Q94" s="8">
        <f t="shared" si="205"/>
        <v>20</v>
      </c>
      <c r="R94" s="8">
        <f t="shared" ref="R94:V94" si="206">SUM(R106)</f>
        <v>7410.1645200000003</v>
      </c>
      <c r="S94" s="8">
        <f t="shared" si="206"/>
        <v>0</v>
      </c>
      <c r="T94" s="8">
        <f t="shared" si="206"/>
        <v>0</v>
      </c>
      <c r="U94" s="8">
        <f t="shared" si="206"/>
        <v>0</v>
      </c>
      <c r="V94" s="8">
        <f t="shared" si="206"/>
        <v>0.8</v>
      </c>
      <c r="W94" s="8">
        <f>SUM(W106)</f>
        <v>16230</v>
      </c>
      <c r="X94" s="8">
        <f>SUM(X106)</f>
        <v>0</v>
      </c>
      <c r="Y94" s="8">
        <f>SUM(Y106)</f>
        <v>17875</v>
      </c>
      <c r="Z94" s="22">
        <f>SUM(Z106)</f>
        <v>0</v>
      </c>
      <c r="AA94" s="8">
        <f t="shared" si="152"/>
        <v>1645</v>
      </c>
      <c r="AB94" s="25"/>
    </row>
    <row r="95" spans="2:29">
      <c r="B95" s="16" t="s">
        <v>1</v>
      </c>
      <c r="C95" s="9" t="s">
        <v>25</v>
      </c>
      <c r="D95" s="8">
        <f>SUM(D107,D116,D122,D128,D131,D137,D143,D149,D155,D161,D167)</f>
        <v>6759</v>
      </c>
      <c r="E95" s="8">
        <f>SUM(E107,E116,E122,E128,E131,E137,E143,E149,E155,E161,E167)</f>
        <v>40</v>
      </c>
      <c r="F95" s="8">
        <f t="shared" ref="F95:H95" si="207">SUM(F107,F116,F122,F128,F131,F137,F143,F149,F155,F161,F167)</f>
        <v>5570.59</v>
      </c>
      <c r="G95" s="8">
        <f t="shared" si="207"/>
        <v>0</v>
      </c>
      <c r="H95" s="8">
        <f t="shared" si="207"/>
        <v>59.83</v>
      </c>
      <c r="I95" s="8">
        <f t="shared" ref="I95:L95" si="208">SUM(I107,I116,I122,I128,I131,I137,I143,I149,I155,I161,I167)</f>
        <v>5448.1502499999997</v>
      </c>
      <c r="J95" s="8">
        <f t="shared" si="208"/>
        <v>0</v>
      </c>
      <c r="K95" s="8">
        <f t="shared" si="208"/>
        <v>75.704769999999996</v>
      </c>
      <c r="L95" s="8">
        <f t="shared" si="208"/>
        <v>8.02</v>
      </c>
      <c r="M95" s="8">
        <f>SUM(M107,M116,M122,M128,M131,M137,M143,M149,M155,M161,M167)</f>
        <v>5070</v>
      </c>
      <c r="N95" s="8">
        <f>SUM(N107,N116,N122,N128,N131,N137,N143,N149,N155,N161,N167)</f>
        <v>17</v>
      </c>
      <c r="O95" s="8">
        <f t="shared" ref="O95:Q95" si="209">SUM(O107,O116,O122,O128,O131,O137,O143,O149,O155,O161,O167)</f>
        <v>4359.7</v>
      </c>
      <c r="P95" s="8">
        <f t="shared" si="209"/>
        <v>0</v>
      </c>
      <c r="Q95" s="8">
        <f t="shared" si="209"/>
        <v>17</v>
      </c>
      <c r="R95" s="8">
        <f t="shared" ref="R95:V95" si="210">SUM(R107,R116,R122,R128,R131,R137,R143,R149,R155,R161,R167)</f>
        <v>2178.7893500000005</v>
      </c>
      <c r="S95" s="8">
        <f t="shared" si="210"/>
        <v>0</v>
      </c>
      <c r="T95" s="8">
        <f t="shared" si="210"/>
        <v>0</v>
      </c>
      <c r="U95" s="8">
        <f t="shared" si="210"/>
        <v>26.25412</v>
      </c>
      <c r="V95" s="8">
        <f t="shared" si="210"/>
        <v>0</v>
      </c>
      <c r="W95" s="8">
        <f>SUM(W107,W116,W122,W128,W131,W137,W143,W149,W155,W161,W167)</f>
        <v>5070</v>
      </c>
      <c r="X95" s="8">
        <f>SUM(X107,X116,X122,X128,X131,X137,X143,X149,X155,X161,X167)</f>
        <v>0</v>
      </c>
      <c r="Y95" s="8">
        <f>SUM(Y107,Y116,Y122,Y128,Y131,Y137,Y143,Y149,Y155,Y161,Y167)</f>
        <v>5070</v>
      </c>
      <c r="Z95" s="22">
        <f>SUM(Z107,Z116,Z122,Z128,Z131,Z137,Z143,Z149,Z155,Z161,Z167)</f>
        <v>0</v>
      </c>
      <c r="AA95" s="8">
        <f t="shared" si="152"/>
        <v>0</v>
      </c>
      <c r="AB95" s="25"/>
    </row>
    <row r="96" spans="2:29">
      <c r="B96" s="16" t="s">
        <v>1</v>
      </c>
      <c r="C96" s="9" t="s">
        <v>27</v>
      </c>
      <c r="D96" s="8">
        <f t="shared" ref="D96:E97" si="211">SUM(D108)</f>
        <v>3</v>
      </c>
      <c r="E96" s="8">
        <f t="shared" si="211"/>
        <v>0</v>
      </c>
      <c r="F96" s="8">
        <f t="shared" ref="F96:H97" si="212">SUM(F108)</f>
        <v>40</v>
      </c>
      <c r="G96" s="8">
        <f t="shared" si="212"/>
        <v>0</v>
      </c>
      <c r="H96" s="8">
        <f t="shared" si="212"/>
        <v>111.4</v>
      </c>
      <c r="I96" s="8">
        <f t="shared" ref="I96:L96" si="213">SUM(I108)</f>
        <v>39.997500000000002</v>
      </c>
      <c r="J96" s="8">
        <f t="shared" si="213"/>
        <v>0</v>
      </c>
      <c r="K96" s="8">
        <f t="shared" si="213"/>
        <v>4.0935100000000002</v>
      </c>
      <c r="L96" s="8">
        <f t="shared" si="213"/>
        <v>111.4</v>
      </c>
      <c r="M96" s="8">
        <f t="shared" ref="M96:N97" si="214">SUM(M108)</f>
        <v>45</v>
      </c>
      <c r="N96" s="8">
        <f t="shared" si="214"/>
        <v>0</v>
      </c>
      <c r="O96" s="8">
        <f t="shared" ref="O96:Q97" si="215">SUM(O108)</f>
        <v>52</v>
      </c>
      <c r="P96" s="8">
        <f t="shared" si="215"/>
        <v>0</v>
      </c>
      <c r="Q96" s="8">
        <f t="shared" si="215"/>
        <v>0</v>
      </c>
      <c r="R96" s="8">
        <f t="shared" ref="R96:V96" si="216">SUM(R108)</f>
        <v>50.709119999999999</v>
      </c>
      <c r="S96" s="8">
        <f t="shared" si="216"/>
        <v>0</v>
      </c>
      <c r="T96" s="8">
        <f t="shared" si="216"/>
        <v>0</v>
      </c>
      <c r="U96" s="8">
        <f t="shared" si="216"/>
        <v>0</v>
      </c>
      <c r="V96" s="8">
        <f t="shared" si="216"/>
        <v>0</v>
      </c>
      <c r="W96" s="8">
        <f t="shared" ref="W96:X97" si="217">SUM(W108)</f>
        <v>45</v>
      </c>
      <c r="X96" s="8">
        <f t="shared" si="217"/>
        <v>0</v>
      </c>
      <c r="Y96" s="8">
        <f t="shared" ref="Y96:Z97" si="218">SUM(Y108)</f>
        <v>45</v>
      </c>
      <c r="Z96" s="22">
        <f t="shared" si="218"/>
        <v>0</v>
      </c>
      <c r="AA96" s="8">
        <f t="shared" si="152"/>
        <v>0</v>
      </c>
      <c r="AB96" s="25"/>
    </row>
    <row r="97" spans="2:28">
      <c r="B97" s="16" t="s">
        <v>1</v>
      </c>
      <c r="C97" s="9" t="s">
        <v>28</v>
      </c>
      <c r="D97" s="8">
        <f t="shared" si="211"/>
        <v>153</v>
      </c>
      <c r="E97" s="8">
        <f t="shared" si="211"/>
        <v>0</v>
      </c>
      <c r="F97" s="8">
        <f t="shared" si="212"/>
        <v>294.7</v>
      </c>
      <c r="G97" s="8">
        <f t="shared" si="212"/>
        <v>0</v>
      </c>
      <c r="H97" s="8">
        <f t="shared" si="212"/>
        <v>30.55</v>
      </c>
      <c r="I97" s="8">
        <f t="shared" ref="I97:L97" si="219">SUM(I109)</f>
        <v>294.58314000000001</v>
      </c>
      <c r="J97" s="8">
        <f t="shared" si="219"/>
        <v>0</v>
      </c>
      <c r="K97" s="8">
        <f t="shared" si="219"/>
        <v>0</v>
      </c>
      <c r="L97" s="8">
        <f t="shared" si="219"/>
        <v>30.547219999999999</v>
      </c>
      <c r="M97" s="8">
        <f t="shared" si="214"/>
        <v>170</v>
      </c>
      <c r="N97" s="8">
        <f t="shared" si="214"/>
        <v>0</v>
      </c>
      <c r="O97" s="8">
        <f t="shared" si="215"/>
        <v>308.39999999999998</v>
      </c>
      <c r="P97" s="8">
        <f t="shared" si="215"/>
        <v>0</v>
      </c>
      <c r="Q97" s="8">
        <f t="shared" si="215"/>
        <v>94.683000000000007</v>
      </c>
      <c r="R97" s="8">
        <f t="shared" ref="R97:V97" si="220">SUM(R109)</f>
        <v>227.69811999999999</v>
      </c>
      <c r="S97" s="8">
        <f t="shared" si="220"/>
        <v>0</v>
      </c>
      <c r="T97" s="8">
        <f t="shared" si="220"/>
        <v>0</v>
      </c>
      <c r="U97" s="8">
        <f t="shared" si="220"/>
        <v>0</v>
      </c>
      <c r="V97" s="8">
        <f t="shared" si="220"/>
        <v>94.681010000000001</v>
      </c>
      <c r="W97" s="8">
        <f t="shared" si="217"/>
        <v>170</v>
      </c>
      <c r="X97" s="8">
        <f t="shared" si="217"/>
        <v>300</v>
      </c>
      <c r="Y97" s="8">
        <f t="shared" si="218"/>
        <v>170</v>
      </c>
      <c r="Z97" s="22">
        <f t="shared" si="218"/>
        <v>300</v>
      </c>
      <c r="AA97" s="8">
        <f t="shared" si="152"/>
        <v>0</v>
      </c>
      <c r="AB97" s="25"/>
    </row>
    <row r="98" spans="2:28">
      <c r="B98" s="16" t="s">
        <v>1</v>
      </c>
      <c r="C98" s="9" t="s">
        <v>29</v>
      </c>
      <c r="D98" s="8">
        <f t="shared" ref="D98:E100" si="221">SUM(D110,D117,D123,D132,D138,D144,D150,D156,D162,D168)</f>
        <v>79</v>
      </c>
      <c r="E98" s="8">
        <f t="shared" si="221"/>
        <v>0</v>
      </c>
      <c r="F98" s="8">
        <f t="shared" ref="F98:H100" si="222">SUM(F110,F117,F123,F132,F138,F144,F150,F156,F162,F168)</f>
        <v>56.21</v>
      </c>
      <c r="G98" s="8">
        <f t="shared" si="222"/>
        <v>0</v>
      </c>
      <c r="H98" s="8">
        <f t="shared" si="222"/>
        <v>4</v>
      </c>
      <c r="I98" s="8">
        <f t="shared" ref="I98:L98" si="223">SUM(I110,I117,I123,I132,I138,I144,I150,I156,I162,I168)</f>
        <v>55.110009999999988</v>
      </c>
      <c r="J98" s="8">
        <f t="shared" si="223"/>
        <v>0</v>
      </c>
      <c r="K98" s="8">
        <f t="shared" si="223"/>
        <v>0</v>
      </c>
      <c r="L98" s="8">
        <f t="shared" si="223"/>
        <v>1.5878399999999999</v>
      </c>
      <c r="M98" s="8">
        <f t="shared" ref="M98:N100" si="224">SUM(M110,M117,M123,M132,M138,M144,M150,M156,M162,M168)</f>
        <v>65</v>
      </c>
      <c r="N98" s="8">
        <f t="shared" si="224"/>
        <v>3</v>
      </c>
      <c r="O98" s="8">
        <f t="shared" ref="O98:Q100" si="225">SUM(O110,O117,O123,O132,O138,O144,O150,O156,O162,O168)</f>
        <v>65.099999999999994</v>
      </c>
      <c r="P98" s="8">
        <f t="shared" si="225"/>
        <v>0</v>
      </c>
      <c r="Q98" s="8">
        <f t="shared" si="225"/>
        <v>56.5</v>
      </c>
      <c r="R98" s="8">
        <f t="shared" ref="R98:V98" si="226">SUM(R110,R117,R123,R132,R138,R144,R150,R156,R162,R168)</f>
        <v>23.273680000000002</v>
      </c>
      <c r="S98" s="8">
        <f t="shared" si="226"/>
        <v>0</v>
      </c>
      <c r="T98" s="8">
        <f t="shared" si="226"/>
        <v>0</v>
      </c>
      <c r="U98" s="8">
        <f t="shared" si="226"/>
        <v>0</v>
      </c>
      <c r="V98" s="8">
        <f t="shared" si="226"/>
        <v>54.821280000000002</v>
      </c>
      <c r="W98" s="8">
        <f t="shared" ref="W98:X100" si="227">SUM(W110,W117,W123,W132,W138,W144,W150,W156,W162,W168)</f>
        <v>65</v>
      </c>
      <c r="X98" s="8">
        <f t="shared" si="227"/>
        <v>20</v>
      </c>
      <c r="Y98" s="8">
        <f t="shared" ref="Y98:Z100" si="228">SUM(Y110,Y117,Y123,Y132,Y138,Y144,Y150,Y156,Y162,Y168)</f>
        <v>65</v>
      </c>
      <c r="Z98" s="22">
        <f t="shared" si="228"/>
        <v>20</v>
      </c>
      <c r="AA98" s="8">
        <f t="shared" si="152"/>
        <v>0</v>
      </c>
      <c r="AB98" s="25"/>
    </row>
    <row r="99" spans="2:28">
      <c r="B99" s="16" t="s">
        <v>1</v>
      </c>
      <c r="C99" s="10" t="s">
        <v>30</v>
      </c>
      <c r="D99" s="8">
        <f t="shared" si="221"/>
        <v>79</v>
      </c>
      <c r="E99" s="8">
        <f t="shared" si="221"/>
        <v>0</v>
      </c>
      <c r="F99" s="8">
        <f t="shared" si="222"/>
        <v>56.21</v>
      </c>
      <c r="G99" s="8">
        <f t="shared" si="222"/>
        <v>0</v>
      </c>
      <c r="H99" s="8">
        <f t="shared" si="222"/>
        <v>4</v>
      </c>
      <c r="I99" s="8">
        <f t="shared" ref="I99:L99" si="229">SUM(I111,I118,I124,I133,I139,I145,I151,I157,I163,I169)</f>
        <v>55.110009999999988</v>
      </c>
      <c r="J99" s="8">
        <f t="shared" si="229"/>
        <v>0</v>
      </c>
      <c r="K99" s="8">
        <f t="shared" si="229"/>
        <v>0</v>
      </c>
      <c r="L99" s="8">
        <f t="shared" si="229"/>
        <v>1.5878399999999999</v>
      </c>
      <c r="M99" s="8">
        <f t="shared" si="224"/>
        <v>65</v>
      </c>
      <c r="N99" s="8">
        <f t="shared" si="224"/>
        <v>3</v>
      </c>
      <c r="O99" s="8">
        <f t="shared" si="225"/>
        <v>65.099999999999994</v>
      </c>
      <c r="P99" s="8">
        <f t="shared" si="225"/>
        <v>0</v>
      </c>
      <c r="Q99" s="8">
        <f t="shared" si="225"/>
        <v>56.5</v>
      </c>
      <c r="R99" s="8">
        <f t="shared" ref="R99:V99" si="230">SUM(R111,R118,R124,R133,R139,R145,R151,R157,R163,R169)</f>
        <v>23.273680000000002</v>
      </c>
      <c r="S99" s="8">
        <f t="shared" si="230"/>
        <v>0</v>
      </c>
      <c r="T99" s="8">
        <f t="shared" si="230"/>
        <v>0</v>
      </c>
      <c r="U99" s="8">
        <f t="shared" si="230"/>
        <v>0</v>
      </c>
      <c r="V99" s="8">
        <f t="shared" si="230"/>
        <v>54.821280000000002</v>
      </c>
      <c r="W99" s="8">
        <f t="shared" si="227"/>
        <v>65</v>
      </c>
      <c r="X99" s="8">
        <f t="shared" si="227"/>
        <v>20</v>
      </c>
      <c r="Y99" s="8">
        <f t="shared" si="228"/>
        <v>65</v>
      </c>
      <c r="Z99" s="22">
        <f t="shared" si="228"/>
        <v>20</v>
      </c>
      <c r="AA99" s="8">
        <f t="shared" si="152"/>
        <v>0</v>
      </c>
      <c r="AB99" s="25"/>
    </row>
    <row r="100" spans="2:28" ht="30">
      <c r="B100" s="16" t="s">
        <v>1</v>
      </c>
      <c r="C100" s="11" t="s">
        <v>31</v>
      </c>
      <c r="D100" s="8">
        <f t="shared" si="221"/>
        <v>79</v>
      </c>
      <c r="E100" s="8">
        <f t="shared" si="221"/>
        <v>0</v>
      </c>
      <c r="F100" s="8">
        <f t="shared" si="222"/>
        <v>56.21</v>
      </c>
      <c r="G100" s="8">
        <f t="shared" si="222"/>
        <v>0</v>
      </c>
      <c r="H100" s="8">
        <f t="shared" si="222"/>
        <v>4</v>
      </c>
      <c r="I100" s="8">
        <f t="shared" ref="I100:L100" si="231">SUM(I112,I119,I125,I134,I140,I146,I152,I158,I164,I170)</f>
        <v>55.110009999999988</v>
      </c>
      <c r="J100" s="8">
        <f t="shared" si="231"/>
        <v>0</v>
      </c>
      <c r="K100" s="8">
        <f t="shared" si="231"/>
        <v>0</v>
      </c>
      <c r="L100" s="8">
        <f t="shared" si="231"/>
        <v>1.5878399999999999</v>
      </c>
      <c r="M100" s="8">
        <f t="shared" si="224"/>
        <v>65</v>
      </c>
      <c r="N100" s="8">
        <f t="shared" si="224"/>
        <v>3</v>
      </c>
      <c r="O100" s="8">
        <f t="shared" si="225"/>
        <v>65.099999999999994</v>
      </c>
      <c r="P100" s="8">
        <f t="shared" si="225"/>
        <v>0</v>
      </c>
      <c r="Q100" s="8">
        <f t="shared" si="225"/>
        <v>56.5</v>
      </c>
      <c r="R100" s="8">
        <f t="shared" ref="R100:V100" si="232">SUM(R112,R119,R125,R134,R140,R146,R152,R158,R164,R170)</f>
        <v>23.273680000000002</v>
      </c>
      <c r="S100" s="8">
        <f t="shared" si="232"/>
        <v>0</v>
      </c>
      <c r="T100" s="8">
        <f t="shared" si="232"/>
        <v>0</v>
      </c>
      <c r="U100" s="8">
        <f t="shared" si="232"/>
        <v>0</v>
      </c>
      <c r="V100" s="8">
        <f t="shared" si="232"/>
        <v>54.821280000000002</v>
      </c>
      <c r="W100" s="8">
        <f t="shared" si="227"/>
        <v>65</v>
      </c>
      <c r="X100" s="8">
        <f t="shared" si="227"/>
        <v>20</v>
      </c>
      <c r="Y100" s="8">
        <f t="shared" si="228"/>
        <v>65</v>
      </c>
      <c r="Z100" s="22">
        <f t="shared" si="228"/>
        <v>20</v>
      </c>
      <c r="AA100" s="8">
        <f t="shared" si="152"/>
        <v>0</v>
      </c>
      <c r="AB100" s="25"/>
    </row>
    <row r="101" spans="2:28">
      <c r="B101" s="16" t="s">
        <v>1</v>
      </c>
      <c r="C101" s="7" t="s">
        <v>33</v>
      </c>
      <c r="D101" s="8">
        <f>SUM(D113)</f>
        <v>320</v>
      </c>
      <c r="E101" s="8">
        <f>SUM(E113)</f>
        <v>0</v>
      </c>
      <c r="F101" s="8">
        <f t="shared" ref="F101:H101" si="233">SUM(F113)</f>
        <v>313.8</v>
      </c>
      <c r="G101" s="8">
        <f t="shared" si="233"/>
        <v>0</v>
      </c>
      <c r="H101" s="8">
        <f t="shared" si="233"/>
        <v>0</v>
      </c>
      <c r="I101" s="8">
        <f t="shared" ref="I101:L101" si="234">SUM(I113)</f>
        <v>313.74986999999999</v>
      </c>
      <c r="J101" s="8">
        <f t="shared" si="234"/>
        <v>0</v>
      </c>
      <c r="K101" s="8">
        <f t="shared" si="234"/>
        <v>3.1779600000000001</v>
      </c>
      <c r="L101" s="8">
        <f t="shared" si="234"/>
        <v>0</v>
      </c>
      <c r="M101" s="8">
        <f>SUM(M113)</f>
        <v>220</v>
      </c>
      <c r="N101" s="8">
        <f>SUM(N113)</f>
        <v>0</v>
      </c>
      <c r="O101" s="8">
        <f t="shared" ref="O101:Q101" si="235">SUM(O113)</f>
        <v>220</v>
      </c>
      <c r="P101" s="8">
        <f t="shared" si="235"/>
        <v>0</v>
      </c>
      <c r="Q101" s="8">
        <f t="shared" si="235"/>
        <v>0</v>
      </c>
      <c r="R101" s="8">
        <f t="shared" ref="R101:V101" si="236">SUM(R113)</f>
        <v>14.071999999999999</v>
      </c>
      <c r="S101" s="8">
        <f t="shared" si="236"/>
        <v>0</v>
      </c>
      <c r="T101" s="8">
        <f t="shared" si="236"/>
        <v>0</v>
      </c>
      <c r="U101" s="8">
        <f t="shared" si="236"/>
        <v>0</v>
      </c>
      <c r="V101" s="8">
        <f t="shared" si="236"/>
        <v>0</v>
      </c>
      <c r="W101" s="8">
        <f>SUM(W113)</f>
        <v>220</v>
      </c>
      <c r="X101" s="8">
        <f>SUM(X113)</f>
        <v>0</v>
      </c>
      <c r="Y101" s="8">
        <f>SUM(Y113)</f>
        <v>1952</v>
      </c>
      <c r="Z101" s="22">
        <f>SUM(Z113)</f>
        <v>0</v>
      </c>
      <c r="AA101" s="8">
        <f t="shared" si="152"/>
        <v>1732</v>
      </c>
      <c r="AB101" s="25"/>
    </row>
    <row r="102" spans="2:28" ht="30" hidden="1">
      <c r="B102" s="16" t="s">
        <v>49</v>
      </c>
      <c r="C102" s="5" t="s">
        <v>50</v>
      </c>
      <c r="D102" s="6">
        <f>SUM(D105,D113)</f>
        <v>25757</v>
      </c>
      <c r="E102" s="6">
        <f>SUM(E105,E113)</f>
        <v>40</v>
      </c>
      <c r="F102" s="6">
        <f t="shared" ref="F102:H102" si="237">SUM(F105,F113)</f>
        <v>23729.07</v>
      </c>
      <c r="G102" s="6">
        <f t="shared" si="237"/>
        <v>0</v>
      </c>
      <c r="H102" s="6">
        <f t="shared" si="237"/>
        <v>238.78000000000003</v>
      </c>
      <c r="I102" s="6">
        <f t="shared" ref="I102:L102" si="238">SUM(I105,I113)</f>
        <v>23384.358550000001</v>
      </c>
      <c r="J102" s="6">
        <f t="shared" si="238"/>
        <v>0</v>
      </c>
      <c r="K102" s="6">
        <f t="shared" si="238"/>
        <v>82.97623999999999</v>
      </c>
      <c r="L102" s="6">
        <f t="shared" si="238"/>
        <v>183.75506000000001</v>
      </c>
      <c r="M102" s="6">
        <f>SUM(M105,M113)</f>
        <v>20737</v>
      </c>
      <c r="N102" s="6">
        <f>SUM(N105,N113)</f>
        <v>40</v>
      </c>
      <c r="O102" s="6">
        <f t="shared" ref="O102:Q102" si="239">SUM(O105,O113)</f>
        <v>15933.6</v>
      </c>
      <c r="P102" s="6">
        <f t="shared" si="239"/>
        <v>0</v>
      </c>
      <c r="Q102" s="6">
        <f t="shared" si="239"/>
        <v>188.18299999999999</v>
      </c>
      <c r="R102" s="6">
        <f t="shared" ref="R102:V102" si="240">SUM(R105,R113)</f>
        <v>9546.3596499999985</v>
      </c>
      <c r="S102" s="6">
        <f t="shared" si="240"/>
        <v>0</v>
      </c>
      <c r="T102" s="6">
        <f t="shared" si="240"/>
        <v>0</v>
      </c>
      <c r="U102" s="6">
        <f t="shared" si="240"/>
        <v>26.25412</v>
      </c>
      <c r="V102" s="6">
        <f t="shared" si="240"/>
        <v>150.30229</v>
      </c>
      <c r="W102" s="6">
        <f>SUM(W105,W113)</f>
        <v>20960</v>
      </c>
      <c r="X102" s="6">
        <f>SUM(X105,X113)</f>
        <v>320</v>
      </c>
      <c r="Y102" s="6">
        <f>SUM(Y105,Y113)</f>
        <v>24337</v>
      </c>
      <c r="Z102" s="21">
        <f>SUM(Z105,Z113)</f>
        <v>320</v>
      </c>
      <c r="AA102" s="6">
        <f t="shared" si="152"/>
        <v>3377</v>
      </c>
      <c r="AB102" s="25"/>
    </row>
    <row r="103" spans="2:28" hidden="1">
      <c r="B103" s="16" t="s">
        <v>1</v>
      </c>
      <c r="C103" s="7" t="s">
        <v>21</v>
      </c>
      <c r="D103" s="8">
        <v>1843</v>
      </c>
      <c r="E103" s="8">
        <v>0</v>
      </c>
      <c r="F103" s="8">
        <v>0</v>
      </c>
      <c r="G103" s="8">
        <v>0</v>
      </c>
      <c r="H103" s="8">
        <v>0</v>
      </c>
      <c r="I103" s="8">
        <v>0</v>
      </c>
      <c r="J103" s="8">
        <v>0</v>
      </c>
      <c r="K103" s="8">
        <v>0</v>
      </c>
      <c r="L103" s="8">
        <v>0</v>
      </c>
      <c r="M103" s="8">
        <v>1066</v>
      </c>
      <c r="N103" s="8">
        <v>0</v>
      </c>
      <c r="O103" s="8">
        <v>0</v>
      </c>
      <c r="P103" s="8">
        <v>0</v>
      </c>
      <c r="Q103" s="8">
        <v>0</v>
      </c>
      <c r="R103" s="8">
        <v>0</v>
      </c>
      <c r="S103" s="8">
        <v>0</v>
      </c>
      <c r="T103" s="8">
        <v>0</v>
      </c>
      <c r="U103" s="8">
        <v>0</v>
      </c>
      <c r="V103" s="8">
        <v>0</v>
      </c>
      <c r="W103" s="8">
        <v>1265</v>
      </c>
      <c r="X103" s="8">
        <v>0</v>
      </c>
      <c r="Y103" s="8">
        <v>1265</v>
      </c>
      <c r="Z103" s="22">
        <v>0</v>
      </c>
      <c r="AA103" s="8">
        <f t="shared" si="152"/>
        <v>0</v>
      </c>
      <c r="AB103" s="25"/>
    </row>
    <row r="104" spans="2:28" hidden="1">
      <c r="B104" s="16" t="s">
        <v>1</v>
      </c>
      <c r="C104" s="7" t="s">
        <v>22</v>
      </c>
      <c r="D104" s="8">
        <v>300</v>
      </c>
      <c r="E104" s="8">
        <v>0</v>
      </c>
      <c r="F104" s="8">
        <v>0</v>
      </c>
      <c r="G104" s="8">
        <v>0</v>
      </c>
      <c r="H104" s="8">
        <v>0</v>
      </c>
      <c r="I104" s="8">
        <v>0</v>
      </c>
      <c r="J104" s="8">
        <v>0</v>
      </c>
      <c r="K104" s="8">
        <v>0</v>
      </c>
      <c r="L104" s="8">
        <v>0</v>
      </c>
      <c r="M104" s="8">
        <v>266</v>
      </c>
      <c r="N104" s="8">
        <v>0</v>
      </c>
      <c r="O104" s="8">
        <v>0</v>
      </c>
      <c r="P104" s="8">
        <v>0</v>
      </c>
      <c r="Q104" s="8">
        <v>0</v>
      </c>
      <c r="R104" s="8">
        <v>0</v>
      </c>
      <c r="S104" s="8">
        <v>0</v>
      </c>
      <c r="T104" s="8">
        <v>0</v>
      </c>
      <c r="U104" s="8">
        <v>0</v>
      </c>
      <c r="V104" s="8">
        <v>0</v>
      </c>
      <c r="W104" s="8">
        <v>266</v>
      </c>
      <c r="X104" s="8">
        <v>0</v>
      </c>
      <c r="Y104" s="8">
        <v>266</v>
      </c>
      <c r="Z104" s="22">
        <v>0</v>
      </c>
      <c r="AA104" s="8">
        <f t="shared" si="152"/>
        <v>0</v>
      </c>
      <c r="AB104" s="25"/>
    </row>
    <row r="105" spans="2:28" hidden="1">
      <c r="B105" s="16" t="s">
        <v>1</v>
      </c>
      <c r="C105" s="7" t="s">
        <v>23</v>
      </c>
      <c r="D105" s="8">
        <f>SUM(D106:D110)</f>
        <v>25437</v>
      </c>
      <c r="E105" s="8">
        <f>SUM(E106:E110)</f>
        <v>40</v>
      </c>
      <c r="F105" s="8">
        <f t="shared" ref="F105:H105" si="241">SUM(F106:F110)</f>
        <v>23415.27</v>
      </c>
      <c r="G105" s="8">
        <f t="shared" si="241"/>
        <v>0</v>
      </c>
      <c r="H105" s="8">
        <f t="shared" si="241"/>
        <v>238.78000000000003</v>
      </c>
      <c r="I105" s="8">
        <f t="shared" ref="I105:L105" si="242">SUM(I106:I110)</f>
        <v>23070.608680000001</v>
      </c>
      <c r="J105" s="8">
        <f t="shared" si="242"/>
        <v>0</v>
      </c>
      <c r="K105" s="8">
        <f t="shared" si="242"/>
        <v>79.798279999999991</v>
      </c>
      <c r="L105" s="8">
        <f t="shared" si="242"/>
        <v>183.75506000000001</v>
      </c>
      <c r="M105" s="8">
        <f>SUM(M106:M110)</f>
        <v>20517</v>
      </c>
      <c r="N105" s="8">
        <f>SUM(N106:N110)</f>
        <v>40</v>
      </c>
      <c r="O105" s="8">
        <f t="shared" ref="O105:Q105" si="243">SUM(O106:O110)</f>
        <v>15713.6</v>
      </c>
      <c r="P105" s="8">
        <f t="shared" si="243"/>
        <v>0</v>
      </c>
      <c r="Q105" s="8">
        <f t="shared" si="243"/>
        <v>188.18299999999999</v>
      </c>
      <c r="R105" s="8">
        <f t="shared" ref="R105:V105" si="244">SUM(R106:R110)</f>
        <v>9532.2876499999984</v>
      </c>
      <c r="S105" s="8">
        <f t="shared" si="244"/>
        <v>0</v>
      </c>
      <c r="T105" s="8">
        <f t="shared" si="244"/>
        <v>0</v>
      </c>
      <c r="U105" s="8">
        <f t="shared" si="244"/>
        <v>26.25412</v>
      </c>
      <c r="V105" s="8">
        <f t="shared" si="244"/>
        <v>150.30229</v>
      </c>
      <c r="W105" s="8">
        <f>SUM(W106:W110)</f>
        <v>20740</v>
      </c>
      <c r="X105" s="8">
        <f>SUM(X106:X110)</f>
        <v>320</v>
      </c>
      <c r="Y105" s="8">
        <f>SUM(Y106:Y110)</f>
        <v>22385</v>
      </c>
      <c r="Z105" s="22">
        <f>SUM(Z106:Z110)</f>
        <v>320</v>
      </c>
      <c r="AA105" s="8">
        <f t="shared" si="152"/>
        <v>1645</v>
      </c>
      <c r="AB105" s="25"/>
    </row>
    <row r="106" spans="2:28" hidden="1">
      <c r="B106" s="16" t="s">
        <v>1</v>
      </c>
      <c r="C106" s="9" t="s">
        <v>24</v>
      </c>
      <c r="D106" s="8">
        <v>18976</v>
      </c>
      <c r="E106" s="8">
        <v>0</v>
      </c>
      <c r="F106" s="8">
        <v>18033</v>
      </c>
      <c r="G106" s="8">
        <v>0</v>
      </c>
      <c r="H106" s="8">
        <v>33</v>
      </c>
      <c r="I106" s="8">
        <v>17797.685580000001</v>
      </c>
      <c r="J106" s="8">
        <v>0</v>
      </c>
      <c r="K106" s="8">
        <v>0</v>
      </c>
      <c r="L106" s="8">
        <v>32.200000000000003</v>
      </c>
      <c r="M106" s="8">
        <v>16007</v>
      </c>
      <c r="N106" s="8">
        <v>20</v>
      </c>
      <c r="O106" s="8">
        <v>11768.5</v>
      </c>
      <c r="P106" s="8">
        <v>0</v>
      </c>
      <c r="Q106" s="8">
        <v>20</v>
      </c>
      <c r="R106" s="8">
        <v>7410.1645200000003</v>
      </c>
      <c r="S106" s="8">
        <v>0</v>
      </c>
      <c r="T106" s="8">
        <v>0</v>
      </c>
      <c r="U106" s="8">
        <v>0</v>
      </c>
      <c r="V106" s="8">
        <v>0.8</v>
      </c>
      <c r="W106" s="8">
        <v>16230</v>
      </c>
      <c r="X106" s="8">
        <v>0</v>
      </c>
      <c r="Y106" s="8">
        <v>17875</v>
      </c>
      <c r="Z106" s="22">
        <v>0</v>
      </c>
      <c r="AA106" s="8">
        <f t="shared" si="152"/>
        <v>1645</v>
      </c>
      <c r="AB106" s="25"/>
    </row>
    <row r="107" spans="2:28" hidden="1">
      <c r="B107" s="16" t="s">
        <v>1</v>
      </c>
      <c r="C107" s="9" t="s">
        <v>25</v>
      </c>
      <c r="D107" s="8">
        <v>6238</v>
      </c>
      <c r="E107" s="8">
        <v>40</v>
      </c>
      <c r="F107" s="8">
        <v>5004.97</v>
      </c>
      <c r="G107" s="8">
        <v>0</v>
      </c>
      <c r="H107" s="8">
        <v>59.83</v>
      </c>
      <c r="I107" s="8">
        <v>4896.1398600000002</v>
      </c>
      <c r="J107" s="8">
        <v>0</v>
      </c>
      <c r="K107" s="8">
        <v>75.704769999999996</v>
      </c>
      <c r="L107" s="8">
        <v>8.02</v>
      </c>
      <c r="M107" s="8">
        <v>4245</v>
      </c>
      <c r="N107" s="8">
        <v>17</v>
      </c>
      <c r="O107" s="8">
        <v>3534.7</v>
      </c>
      <c r="P107" s="8">
        <v>0</v>
      </c>
      <c r="Q107" s="8">
        <v>17</v>
      </c>
      <c r="R107" s="8">
        <v>1828.0455300000001</v>
      </c>
      <c r="S107" s="8">
        <v>0</v>
      </c>
      <c r="T107" s="8">
        <v>0</v>
      </c>
      <c r="U107" s="8">
        <v>26.25412</v>
      </c>
      <c r="V107" s="8">
        <v>0</v>
      </c>
      <c r="W107" s="8">
        <v>4245</v>
      </c>
      <c r="X107" s="8">
        <v>0</v>
      </c>
      <c r="Y107" s="8">
        <v>4245</v>
      </c>
      <c r="Z107" s="22">
        <v>0</v>
      </c>
      <c r="AA107" s="8">
        <f t="shared" si="152"/>
        <v>0</v>
      </c>
      <c r="AB107" s="25"/>
    </row>
    <row r="108" spans="2:28" hidden="1">
      <c r="B108" s="16" t="s">
        <v>1</v>
      </c>
      <c r="C108" s="9" t="s">
        <v>27</v>
      </c>
      <c r="D108" s="8">
        <v>3</v>
      </c>
      <c r="E108" s="8">
        <v>0</v>
      </c>
      <c r="F108" s="8">
        <v>40</v>
      </c>
      <c r="G108" s="8">
        <v>0</v>
      </c>
      <c r="H108" s="8">
        <v>111.4</v>
      </c>
      <c r="I108" s="8">
        <v>39.997500000000002</v>
      </c>
      <c r="J108" s="8">
        <v>0</v>
      </c>
      <c r="K108" s="8">
        <v>4.0935100000000002</v>
      </c>
      <c r="L108" s="8">
        <v>111.4</v>
      </c>
      <c r="M108" s="8">
        <v>45</v>
      </c>
      <c r="N108" s="8">
        <v>0</v>
      </c>
      <c r="O108" s="8">
        <v>52</v>
      </c>
      <c r="P108" s="8">
        <v>0</v>
      </c>
      <c r="Q108" s="8">
        <v>0</v>
      </c>
      <c r="R108" s="8">
        <v>50.709119999999999</v>
      </c>
      <c r="S108" s="8">
        <v>0</v>
      </c>
      <c r="T108" s="8">
        <v>0</v>
      </c>
      <c r="U108" s="8">
        <v>0</v>
      </c>
      <c r="V108" s="8">
        <v>0</v>
      </c>
      <c r="W108" s="8">
        <v>45</v>
      </c>
      <c r="X108" s="8">
        <v>0</v>
      </c>
      <c r="Y108" s="8">
        <v>45</v>
      </c>
      <c r="Z108" s="22">
        <v>0</v>
      </c>
      <c r="AA108" s="8">
        <f t="shared" si="152"/>
        <v>0</v>
      </c>
      <c r="AB108" s="25"/>
    </row>
    <row r="109" spans="2:28" hidden="1">
      <c r="B109" s="16" t="s">
        <v>1</v>
      </c>
      <c r="C109" s="9" t="s">
        <v>28</v>
      </c>
      <c r="D109" s="8">
        <v>153</v>
      </c>
      <c r="E109" s="8">
        <v>0</v>
      </c>
      <c r="F109" s="8">
        <v>294.7</v>
      </c>
      <c r="G109" s="8">
        <v>0</v>
      </c>
      <c r="H109" s="8">
        <v>30.55</v>
      </c>
      <c r="I109" s="8">
        <v>294.58314000000001</v>
      </c>
      <c r="J109" s="8">
        <v>0</v>
      </c>
      <c r="K109" s="8">
        <v>0</v>
      </c>
      <c r="L109" s="8">
        <v>30.547219999999999</v>
      </c>
      <c r="M109" s="8">
        <v>170</v>
      </c>
      <c r="N109" s="8">
        <v>0</v>
      </c>
      <c r="O109" s="8">
        <v>308.39999999999998</v>
      </c>
      <c r="P109" s="8">
        <v>0</v>
      </c>
      <c r="Q109" s="8">
        <v>94.683000000000007</v>
      </c>
      <c r="R109" s="8">
        <v>227.69811999999999</v>
      </c>
      <c r="S109" s="8">
        <v>0</v>
      </c>
      <c r="T109" s="8">
        <v>0</v>
      </c>
      <c r="U109" s="8">
        <v>0</v>
      </c>
      <c r="V109" s="8">
        <v>94.681010000000001</v>
      </c>
      <c r="W109" s="8">
        <v>170</v>
      </c>
      <c r="X109" s="8">
        <v>300</v>
      </c>
      <c r="Y109" s="8">
        <v>170</v>
      </c>
      <c r="Z109" s="22">
        <v>300</v>
      </c>
      <c r="AA109" s="8">
        <f t="shared" si="152"/>
        <v>0</v>
      </c>
      <c r="AB109" s="25"/>
    </row>
    <row r="110" spans="2:28" hidden="1">
      <c r="B110" s="16" t="s">
        <v>1</v>
      </c>
      <c r="C110" s="9" t="s">
        <v>29</v>
      </c>
      <c r="D110" s="8">
        <f t="shared" ref="D110:E111" si="245">SUM(D111)</f>
        <v>67</v>
      </c>
      <c r="E110" s="8">
        <f t="shared" si="245"/>
        <v>0</v>
      </c>
      <c r="F110" s="8">
        <f t="shared" ref="F110:H111" si="246">SUM(F111)</f>
        <v>42.6</v>
      </c>
      <c r="G110" s="8">
        <f t="shared" si="246"/>
        <v>0</v>
      </c>
      <c r="H110" s="8">
        <f t="shared" si="246"/>
        <v>4</v>
      </c>
      <c r="I110" s="8">
        <f t="shared" ref="I110:L111" si="247">SUM(I111)</f>
        <v>42.202599999999997</v>
      </c>
      <c r="J110" s="8">
        <f t="shared" si="247"/>
        <v>0</v>
      </c>
      <c r="K110" s="8">
        <f t="shared" si="247"/>
        <v>0</v>
      </c>
      <c r="L110" s="8">
        <f t="shared" si="247"/>
        <v>1.5878399999999999</v>
      </c>
      <c r="M110" s="8">
        <f t="shared" ref="M110:N111" si="248">SUM(M111)</f>
        <v>50</v>
      </c>
      <c r="N110" s="8">
        <f t="shared" si="248"/>
        <v>3</v>
      </c>
      <c r="O110" s="8">
        <f t="shared" ref="O110:Q111" si="249">SUM(O111)</f>
        <v>50</v>
      </c>
      <c r="P110" s="8">
        <f t="shared" si="249"/>
        <v>0</v>
      </c>
      <c r="Q110" s="8">
        <f t="shared" si="249"/>
        <v>56.5</v>
      </c>
      <c r="R110" s="8">
        <f t="shared" ref="R110:V111" si="250">SUM(R111)</f>
        <v>15.670360000000001</v>
      </c>
      <c r="S110" s="8">
        <f t="shared" si="250"/>
        <v>0</v>
      </c>
      <c r="T110" s="8">
        <f t="shared" si="250"/>
        <v>0</v>
      </c>
      <c r="U110" s="8">
        <f t="shared" si="250"/>
        <v>0</v>
      </c>
      <c r="V110" s="8">
        <f t="shared" si="250"/>
        <v>54.821280000000002</v>
      </c>
      <c r="W110" s="8">
        <f t="shared" ref="W110:X111" si="251">SUM(W111)</f>
        <v>50</v>
      </c>
      <c r="X110" s="8">
        <f t="shared" si="251"/>
        <v>20</v>
      </c>
      <c r="Y110" s="8">
        <f t="shared" ref="Y110:Z111" si="252">SUM(Y111)</f>
        <v>50</v>
      </c>
      <c r="Z110" s="22">
        <f t="shared" si="252"/>
        <v>20</v>
      </c>
      <c r="AA110" s="8">
        <f t="shared" si="152"/>
        <v>0</v>
      </c>
      <c r="AB110" s="25"/>
    </row>
    <row r="111" spans="2:28" hidden="1">
      <c r="B111" s="16" t="s">
        <v>1</v>
      </c>
      <c r="C111" s="10" t="s">
        <v>30</v>
      </c>
      <c r="D111" s="8">
        <f t="shared" si="245"/>
        <v>67</v>
      </c>
      <c r="E111" s="8">
        <f t="shared" si="245"/>
        <v>0</v>
      </c>
      <c r="F111" s="8">
        <f t="shared" si="246"/>
        <v>42.6</v>
      </c>
      <c r="G111" s="8">
        <f t="shared" si="246"/>
        <v>0</v>
      </c>
      <c r="H111" s="8">
        <f t="shared" si="246"/>
        <v>4</v>
      </c>
      <c r="I111" s="8">
        <f t="shared" si="247"/>
        <v>42.202599999999997</v>
      </c>
      <c r="J111" s="8">
        <f t="shared" si="247"/>
        <v>0</v>
      </c>
      <c r="K111" s="8">
        <f t="shared" si="247"/>
        <v>0</v>
      </c>
      <c r="L111" s="8">
        <f t="shared" si="247"/>
        <v>1.5878399999999999</v>
      </c>
      <c r="M111" s="8">
        <f t="shared" si="248"/>
        <v>50</v>
      </c>
      <c r="N111" s="8">
        <f t="shared" si="248"/>
        <v>3</v>
      </c>
      <c r="O111" s="8">
        <f t="shared" si="249"/>
        <v>50</v>
      </c>
      <c r="P111" s="8">
        <f t="shared" si="249"/>
        <v>0</v>
      </c>
      <c r="Q111" s="8">
        <f t="shared" si="249"/>
        <v>56.5</v>
      </c>
      <c r="R111" s="8">
        <f t="shared" si="250"/>
        <v>15.670360000000001</v>
      </c>
      <c r="S111" s="8">
        <f t="shared" si="250"/>
        <v>0</v>
      </c>
      <c r="T111" s="8">
        <f t="shared" si="250"/>
        <v>0</v>
      </c>
      <c r="U111" s="8">
        <f t="shared" si="250"/>
        <v>0</v>
      </c>
      <c r="V111" s="8">
        <f t="shared" si="250"/>
        <v>54.821280000000002</v>
      </c>
      <c r="W111" s="8">
        <f t="shared" si="251"/>
        <v>50</v>
      </c>
      <c r="X111" s="8">
        <f t="shared" si="251"/>
        <v>20</v>
      </c>
      <c r="Y111" s="8">
        <f t="shared" si="252"/>
        <v>50</v>
      </c>
      <c r="Z111" s="22">
        <f t="shared" si="252"/>
        <v>20</v>
      </c>
      <c r="AA111" s="8">
        <f t="shared" si="152"/>
        <v>0</v>
      </c>
      <c r="AB111" s="25"/>
    </row>
    <row r="112" spans="2:28" ht="30" hidden="1">
      <c r="B112" s="16" t="s">
        <v>1</v>
      </c>
      <c r="C112" s="11" t="s">
        <v>31</v>
      </c>
      <c r="D112" s="8">
        <v>67</v>
      </c>
      <c r="E112" s="8">
        <v>0</v>
      </c>
      <c r="F112" s="8">
        <v>42.6</v>
      </c>
      <c r="G112" s="8">
        <v>0</v>
      </c>
      <c r="H112" s="8">
        <v>4</v>
      </c>
      <c r="I112" s="8">
        <v>42.202599999999997</v>
      </c>
      <c r="J112" s="8">
        <v>0</v>
      </c>
      <c r="K112" s="8">
        <v>0</v>
      </c>
      <c r="L112" s="8">
        <v>1.5878399999999999</v>
      </c>
      <c r="M112" s="8">
        <v>50</v>
      </c>
      <c r="N112" s="8">
        <v>3</v>
      </c>
      <c r="O112" s="8">
        <v>50</v>
      </c>
      <c r="P112" s="8">
        <v>0</v>
      </c>
      <c r="Q112" s="8">
        <v>56.5</v>
      </c>
      <c r="R112" s="8">
        <v>15.670360000000001</v>
      </c>
      <c r="S112" s="8">
        <v>0</v>
      </c>
      <c r="T112" s="8">
        <v>0</v>
      </c>
      <c r="U112" s="8">
        <v>0</v>
      </c>
      <c r="V112" s="8">
        <v>54.821280000000002</v>
      </c>
      <c r="W112" s="8">
        <v>50</v>
      </c>
      <c r="X112" s="8">
        <v>20</v>
      </c>
      <c r="Y112" s="8">
        <v>50</v>
      </c>
      <c r="Z112" s="22">
        <v>20</v>
      </c>
      <c r="AA112" s="8">
        <f t="shared" si="152"/>
        <v>0</v>
      </c>
      <c r="AB112" s="25"/>
    </row>
    <row r="113" spans="2:28" hidden="1">
      <c r="B113" s="16" t="s">
        <v>1</v>
      </c>
      <c r="C113" s="7" t="s">
        <v>33</v>
      </c>
      <c r="D113" s="8">
        <v>320</v>
      </c>
      <c r="E113" s="8">
        <v>0</v>
      </c>
      <c r="F113" s="8">
        <v>313.8</v>
      </c>
      <c r="G113" s="8">
        <v>0</v>
      </c>
      <c r="H113" s="8">
        <v>0</v>
      </c>
      <c r="I113" s="8">
        <v>313.74986999999999</v>
      </c>
      <c r="J113" s="8">
        <v>0</v>
      </c>
      <c r="K113" s="8">
        <v>3.1779600000000001</v>
      </c>
      <c r="L113" s="8">
        <v>0</v>
      </c>
      <c r="M113" s="8">
        <v>220</v>
      </c>
      <c r="N113" s="8">
        <v>0</v>
      </c>
      <c r="O113" s="8">
        <v>220</v>
      </c>
      <c r="P113" s="8">
        <v>0</v>
      </c>
      <c r="Q113" s="8">
        <v>0</v>
      </c>
      <c r="R113" s="8">
        <v>14.071999999999999</v>
      </c>
      <c r="S113" s="8">
        <v>0</v>
      </c>
      <c r="T113" s="8">
        <v>0</v>
      </c>
      <c r="U113" s="8">
        <v>0</v>
      </c>
      <c r="V113" s="8">
        <v>0</v>
      </c>
      <c r="W113" s="8">
        <v>220</v>
      </c>
      <c r="X113" s="8">
        <v>0</v>
      </c>
      <c r="Y113" s="8">
        <v>1952</v>
      </c>
      <c r="Z113" s="22">
        <v>0</v>
      </c>
      <c r="AA113" s="8">
        <f t="shared" si="152"/>
        <v>1732</v>
      </c>
      <c r="AB113" s="25"/>
    </row>
    <row r="114" spans="2:28" ht="30" hidden="1">
      <c r="B114" s="16" t="s">
        <v>51</v>
      </c>
      <c r="C114" s="5" t="s">
        <v>52</v>
      </c>
      <c r="D114" s="6">
        <f>SUM(D115)</f>
        <v>101</v>
      </c>
      <c r="E114" s="6">
        <f>SUM(E115)</f>
        <v>0</v>
      </c>
      <c r="F114" s="6">
        <f t="shared" ref="F114:H114" si="253">SUM(F115)</f>
        <v>101.61</v>
      </c>
      <c r="G114" s="6">
        <f t="shared" si="253"/>
        <v>0</v>
      </c>
      <c r="H114" s="6">
        <f t="shared" si="253"/>
        <v>0</v>
      </c>
      <c r="I114" s="6">
        <f t="shared" ref="I114:L114" si="254">SUM(I115)</f>
        <v>100.95672</v>
      </c>
      <c r="J114" s="6">
        <f t="shared" si="254"/>
        <v>0</v>
      </c>
      <c r="K114" s="6">
        <f t="shared" si="254"/>
        <v>0</v>
      </c>
      <c r="L114" s="6">
        <f t="shared" si="254"/>
        <v>0</v>
      </c>
      <c r="M114" s="6">
        <f>SUM(M115)</f>
        <v>181</v>
      </c>
      <c r="N114" s="6">
        <f>SUM(N115)</f>
        <v>0</v>
      </c>
      <c r="O114" s="6">
        <f t="shared" ref="O114:Q114" si="255">SUM(O115)</f>
        <v>181</v>
      </c>
      <c r="P114" s="6">
        <f t="shared" si="255"/>
        <v>0</v>
      </c>
      <c r="Q114" s="6">
        <f t="shared" si="255"/>
        <v>0</v>
      </c>
      <c r="R114" s="6">
        <f t="shared" ref="R114:V114" si="256">SUM(R115)</f>
        <v>62.256640000000004</v>
      </c>
      <c r="S114" s="6">
        <f t="shared" si="256"/>
        <v>0</v>
      </c>
      <c r="T114" s="6">
        <f t="shared" si="256"/>
        <v>0</v>
      </c>
      <c r="U114" s="6">
        <f t="shared" si="256"/>
        <v>0</v>
      </c>
      <c r="V114" s="6">
        <f t="shared" si="256"/>
        <v>0</v>
      </c>
      <c r="W114" s="6">
        <f>SUM(W115)</f>
        <v>181</v>
      </c>
      <c r="X114" s="6">
        <f>SUM(X115)</f>
        <v>0</v>
      </c>
      <c r="Y114" s="6">
        <f>SUM(Y115)</f>
        <v>181</v>
      </c>
      <c r="Z114" s="21">
        <f>SUM(Z115)</f>
        <v>0</v>
      </c>
      <c r="AA114" s="6">
        <f t="shared" si="152"/>
        <v>0</v>
      </c>
      <c r="AB114" s="25"/>
    </row>
    <row r="115" spans="2:28" hidden="1">
      <c r="B115" s="16" t="s">
        <v>1</v>
      </c>
      <c r="C115" s="7" t="s">
        <v>23</v>
      </c>
      <c r="D115" s="8">
        <f>SUM(D116:D117)</f>
        <v>101</v>
      </c>
      <c r="E115" s="8">
        <f>SUM(E116:E117)</f>
        <v>0</v>
      </c>
      <c r="F115" s="8">
        <f t="shared" ref="F115:H115" si="257">SUM(F116:F117)</f>
        <v>101.61</v>
      </c>
      <c r="G115" s="8">
        <f t="shared" si="257"/>
        <v>0</v>
      </c>
      <c r="H115" s="8">
        <f t="shared" si="257"/>
        <v>0</v>
      </c>
      <c r="I115" s="8">
        <f t="shared" ref="I115:L115" si="258">SUM(I116:I117)</f>
        <v>100.95672</v>
      </c>
      <c r="J115" s="8">
        <f t="shared" si="258"/>
        <v>0</v>
      </c>
      <c r="K115" s="8">
        <f t="shared" si="258"/>
        <v>0</v>
      </c>
      <c r="L115" s="8">
        <f t="shared" si="258"/>
        <v>0</v>
      </c>
      <c r="M115" s="8">
        <f>SUM(M116:M117)</f>
        <v>181</v>
      </c>
      <c r="N115" s="8">
        <f>SUM(N116:N117)</f>
        <v>0</v>
      </c>
      <c r="O115" s="8">
        <f t="shared" ref="O115:Q115" si="259">SUM(O116:O117)</f>
        <v>181</v>
      </c>
      <c r="P115" s="8">
        <f t="shared" si="259"/>
        <v>0</v>
      </c>
      <c r="Q115" s="8">
        <f t="shared" si="259"/>
        <v>0</v>
      </c>
      <c r="R115" s="8">
        <f t="shared" ref="R115:V115" si="260">SUM(R116:R117)</f>
        <v>62.256640000000004</v>
      </c>
      <c r="S115" s="8">
        <f t="shared" si="260"/>
        <v>0</v>
      </c>
      <c r="T115" s="8">
        <f t="shared" si="260"/>
        <v>0</v>
      </c>
      <c r="U115" s="8">
        <f t="shared" si="260"/>
        <v>0</v>
      </c>
      <c r="V115" s="8">
        <f t="shared" si="260"/>
        <v>0</v>
      </c>
      <c r="W115" s="8">
        <f>SUM(W116:W117)</f>
        <v>181</v>
      </c>
      <c r="X115" s="8">
        <f>SUM(X116:X117)</f>
        <v>0</v>
      </c>
      <c r="Y115" s="8">
        <f>SUM(Y116:Y117)</f>
        <v>181</v>
      </c>
      <c r="Z115" s="22">
        <f>SUM(Z116:Z117)</f>
        <v>0</v>
      </c>
      <c r="AA115" s="8">
        <f t="shared" si="152"/>
        <v>0</v>
      </c>
      <c r="AB115" s="25"/>
    </row>
    <row r="116" spans="2:28" hidden="1">
      <c r="B116" s="16" t="s">
        <v>1</v>
      </c>
      <c r="C116" s="9" t="s">
        <v>25</v>
      </c>
      <c r="D116" s="8">
        <v>100</v>
      </c>
      <c r="E116" s="8">
        <v>0</v>
      </c>
      <c r="F116" s="8">
        <v>100.01</v>
      </c>
      <c r="G116" s="8">
        <v>0</v>
      </c>
      <c r="H116" s="8">
        <v>0</v>
      </c>
      <c r="I116" s="8">
        <v>99.526719999999997</v>
      </c>
      <c r="J116" s="8">
        <v>0</v>
      </c>
      <c r="K116" s="8">
        <v>0</v>
      </c>
      <c r="L116" s="8">
        <v>0</v>
      </c>
      <c r="M116" s="8">
        <v>179</v>
      </c>
      <c r="N116" s="8">
        <v>0</v>
      </c>
      <c r="O116" s="8">
        <v>179</v>
      </c>
      <c r="P116" s="8">
        <v>0</v>
      </c>
      <c r="Q116" s="8">
        <v>0</v>
      </c>
      <c r="R116" s="8">
        <v>61.472940000000001</v>
      </c>
      <c r="S116" s="8">
        <v>0</v>
      </c>
      <c r="T116" s="8">
        <v>0</v>
      </c>
      <c r="U116" s="8">
        <v>0</v>
      </c>
      <c r="V116" s="8">
        <v>0</v>
      </c>
      <c r="W116" s="8">
        <v>179</v>
      </c>
      <c r="X116" s="8">
        <v>0</v>
      </c>
      <c r="Y116" s="8">
        <v>179</v>
      </c>
      <c r="Z116" s="22">
        <v>0</v>
      </c>
      <c r="AA116" s="8">
        <f t="shared" si="152"/>
        <v>0</v>
      </c>
      <c r="AB116" s="25"/>
    </row>
    <row r="117" spans="2:28" hidden="1">
      <c r="B117" s="16" t="s">
        <v>1</v>
      </c>
      <c r="C117" s="9" t="s">
        <v>29</v>
      </c>
      <c r="D117" s="8">
        <f t="shared" ref="D117:E118" si="261">SUM(D118)</f>
        <v>1</v>
      </c>
      <c r="E117" s="8">
        <f t="shared" si="261"/>
        <v>0</v>
      </c>
      <c r="F117" s="8">
        <f t="shared" ref="F117:H118" si="262">SUM(F118)</f>
        <v>1.6</v>
      </c>
      <c r="G117" s="8">
        <f t="shared" si="262"/>
        <v>0</v>
      </c>
      <c r="H117" s="8">
        <f t="shared" si="262"/>
        <v>0</v>
      </c>
      <c r="I117" s="8">
        <f t="shared" ref="I117:L118" si="263">SUM(I118)</f>
        <v>1.43</v>
      </c>
      <c r="J117" s="8">
        <f t="shared" si="263"/>
        <v>0</v>
      </c>
      <c r="K117" s="8">
        <f t="shared" si="263"/>
        <v>0</v>
      </c>
      <c r="L117" s="8">
        <f t="shared" si="263"/>
        <v>0</v>
      </c>
      <c r="M117" s="8">
        <f t="shared" ref="M117:N118" si="264">SUM(M118)</f>
        <v>2</v>
      </c>
      <c r="N117" s="8">
        <f t="shared" si="264"/>
        <v>0</v>
      </c>
      <c r="O117" s="8">
        <f t="shared" ref="O117:Q118" si="265">SUM(O118)</f>
        <v>2</v>
      </c>
      <c r="P117" s="8">
        <f t="shared" si="265"/>
        <v>0</v>
      </c>
      <c r="Q117" s="8">
        <f t="shared" si="265"/>
        <v>0</v>
      </c>
      <c r="R117" s="8">
        <f t="shared" ref="R117:V118" si="266">SUM(R118)</f>
        <v>0.78369999999999995</v>
      </c>
      <c r="S117" s="8">
        <f t="shared" si="266"/>
        <v>0</v>
      </c>
      <c r="T117" s="8">
        <f t="shared" si="266"/>
        <v>0</v>
      </c>
      <c r="U117" s="8">
        <f t="shared" si="266"/>
        <v>0</v>
      </c>
      <c r="V117" s="8">
        <f t="shared" si="266"/>
        <v>0</v>
      </c>
      <c r="W117" s="8">
        <f t="shared" ref="W117:X118" si="267">SUM(W118)</f>
        <v>2</v>
      </c>
      <c r="X117" s="8">
        <f t="shared" si="267"/>
        <v>0</v>
      </c>
      <c r="Y117" s="8">
        <f t="shared" ref="Y117:Z118" si="268">SUM(Y118)</f>
        <v>2</v>
      </c>
      <c r="Z117" s="22">
        <f t="shared" si="268"/>
        <v>0</v>
      </c>
      <c r="AA117" s="8">
        <f t="shared" si="152"/>
        <v>0</v>
      </c>
      <c r="AB117" s="25"/>
    </row>
    <row r="118" spans="2:28" hidden="1">
      <c r="B118" s="16" t="s">
        <v>1</v>
      </c>
      <c r="C118" s="10" t="s">
        <v>30</v>
      </c>
      <c r="D118" s="8">
        <f t="shared" si="261"/>
        <v>1</v>
      </c>
      <c r="E118" s="8">
        <f t="shared" si="261"/>
        <v>0</v>
      </c>
      <c r="F118" s="8">
        <f t="shared" si="262"/>
        <v>1.6</v>
      </c>
      <c r="G118" s="8">
        <f t="shared" si="262"/>
        <v>0</v>
      </c>
      <c r="H118" s="8">
        <f t="shared" si="262"/>
        <v>0</v>
      </c>
      <c r="I118" s="8">
        <f t="shared" si="263"/>
        <v>1.43</v>
      </c>
      <c r="J118" s="8">
        <f t="shared" si="263"/>
        <v>0</v>
      </c>
      <c r="K118" s="8">
        <f t="shared" si="263"/>
        <v>0</v>
      </c>
      <c r="L118" s="8">
        <f t="shared" si="263"/>
        <v>0</v>
      </c>
      <c r="M118" s="8">
        <f t="shared" si="264"/>
        <v>2</v>
      </c>
      <c r="N118" s="8">
        <f t="shared" si="264"/>
        <v>0</v>
      </c>
      <c r="O118" s="8">
        <f t="shared" si="265"/>
        <v>2</v>
      </c>
      <c r="P118" s="8">
        <f t="shared" si="265"/>
        <v>0</v>
      </c>
      <c r="Q118" s="8">
        <f t="shared" si="265"/>
        <v>0</v>
      </c>
      <c r="R118" s="8">
        <f t="shared" si="266"/>
        <v>0.78369999999999995</v>
      </c>
      <c r="S118" s="8">
        <f t="shared" si="266"/>
        <v>0</v>
      </c>
      <c r="T118" s="8">
        <f t="shared" si="266"/>
        <v>0</v>
      </c>
      <c r="U118" s="8">
        <f t="shared" si="266"/>
        <v>0</v>
      </c>
      <c r="V118" s="8">
        <f t="shared" si="266"/>
        <v>0</v>
      </c>
      <c r="W118" s="8">
        <f t="shared" si="267"/>
        <v>2</v>
      </c>
      <c r="X118" s="8">
        <f t="shared" si="267"/>
        <v>0</v>
      </c>
      <c r="Y118" s="8">
        <f t="shared" si="268"/>
        <v>2</v>
      </c>
      <c r="Z118" s="22">
        <f t="shared" si="268"/>
        <v>0</v>
      </c>
      <c r="AA118" s="8">
        <f t="shared" si="152"/>
        <v>0</v>
      </c>
      <c r="AB118" s="25"/>
    </row>
    <row r="119" spans="2:28" ht="30" hidden="1">
      <c r="B119" s="16" t="s">
        <v>1</v>
      </c>
      <c r="C119" s="11" t="s">
        <v>31</v>
      </c>
      <c r="D119" s="8">
        <v>1</v>
      </c>
      <c r="E119" s="8">
        <v>0</v>
      </c>
      <c r="F119" s="8">
        <v>1.6</v>
      </c>
      <c r="G119" s="8">
        <v>0</v>
      </c>
      <c r="H119" s="8">
        <v>0</v>
      </c>
      <c r="I119" s="8">
        <v>1.43</v>
      </c>
      <c r="J119" s="8">
        <v>0</v>
      </c>
      <c r="K119" s="8">
        <v>0</v>
      </c>
      <c r="L119" s="8">
        <v>0</v>
      </c>
      <c r="M119" s="8">
        <v>2</v>
      </c>
      <c r="N119" s="8">
        <v>0</v>
      </c>
      <c r="O119" s="8">
        <v>2</v>
      </c>
      <c r="P119" s="8">
        <v>0</v>
      </c>
      <c r="Q119" s="8">
        <v>0</v>
      </c>
      <c r="R119" s="8">
        <v>0.78369999999999995</v>
      </c>
      <c r="S119" s="8">
        <v>0</v>
      </c>
      <c r="T119" s="8">
        <v>0</v>
      </c>
      <c r="U119" s="8">
        <v>0</v>
      </c>
      <c r="V119" s="8">
        <v>0</v>
      </c>
      <c r="W119" s="8">
        <v>2</v>
      </c>
      <c r="X119" s="8">
        <v>0</v>
      </c>
      <c r="Y119" s="8">
        <v>2</v>
      </c>
      <c r="Z119" s="22">
        <v>0</v>
      </c>
      <c r="AA119" s="8">
        <f t="shared" si="152"/>
        <v>0</v>
      </c>
      <c r="AB119" s="25"/>
    </row>
    <row r="120" spans="2:28" ht="30" hidden="1">
      <c r="B120" s="16" t="s">
        <v>53</v>
      </c>
      <c r="C120" s="5" t="s">
        <v>54</v>
      </c>
      <c r="D120" s="6">
        <f>SUM(D121)</f>
        <v>80</v>
      </c>
      <c r="E120" s="6">
        <f>SUM(E121)</f>
        <v>0</v>
      </c>
      <c r="F120" s="6">
        <f t="shared" ref="F120:H120" si="269">SUM(F121)</f>
        <v>92.47</v>
      </c>
      <c r="G120" s="6">
        <f t="shared" si="269"/>
        <v>0</v>
      </c>
      <c r="H120" s="6">
        <f t="shared" si="269"/>
        <v>0</v>
      </c>
      <c r="I120" s="6">
        <f t="shared" ref="I120:L120" si="270">SUM(I121)</f>
        <v>90.203400000000002</v>
      </c>
      <c r="J120" s="6">
        <f t="shared" si="270"/>
        <v>0</v>
      </c>
      <c r="K120" s="6">
        <f t="shared" si="270"/>
        <v>0</v>
      </c>
      <c r="L120" s="6">
        <f t="shared" si="270"/>
        <v>0</v>
      </c>
      <c r="M120" s="6">
        <f>SUM(M121)</f>
        <v>124</v>
      </c>
      <c r="N120" s="6">
        <f>SUM(N121)</f>
        <v>0</v>
      </c>
      <c r="O120" s="6">
        <f t="shared" ref="O120:Q120" si="271">SUM(O121)</f>
        <v>124</v>
      </c>
      <c r="P120" s="6">
        <f t="shared" si="271"/>
        <v>0</v>
      </c>
      <c r="Q120" s="6">
        <f t="shared" si="271"/>
        <v>0</v>
      </c>
      <c r="R120" s="6">
        <f t="shared" ref="R120:V120" si="272">SUM(R121)</f>
        <v>50.517519999999998</v>
      </c>
      <c r="S120" s="6">
        <f t="shared" si="272"/>
        <v>0</v>
      </c>
      <c r="T120" s="6">
        <f t="shared" si="272"/>
        <v>0</v>
      </c>
      <c r="U120" s="6">
        <f t="shared" si="272"/>
        <v>0</v>
      </c>
      <c r="V120" s="6">
        <f t="shared" si="272"/>
        <v>0</v>
      </c>
      <c r="W120" s="6">
        <f>SUM(W121)</f>
        <v>124</v>
      </c>
      <c r="X120" s="6">
        <f>SUM(X121)</f>
        <v>0</v>
      </c>
      <c r="Y120" s="6">
        <f>SUM(Y121)</f>
        <v>124</v>
      </c>
      <c r="Z120" s="21">
        <f>SUM(Z121)</f>
        <v>0</v>
      </c>
      <c r="AA120" s="6">
        <f t="shared" si="152"/>
        <v>0</v>
      </c>
      <c r="AB120" s="25"/>
    </row>
    <row r="121" spans="2:28" hidden="1">
      <c r="B121" s="16" t="s">
        <v>1</v>
      </c>
      <c r="C121" s="7" t="s">
        <v>23</v>
      </c>
      <c r="D121" s="8">
        <f>SUM(D122:D123)</f>
        <v>80</v>
      </c>
      <c r="E121" s="8">
        <f>SUM(E122:E123)</f>
        <v>0</v>
      </c>
      <c r="F121" s="8">
        <f t="shared" ref="F121:H121" si="273">SUM(F122:F123)</f>
        <v>92.47</v>
      </c>
      <c r="G121" s="8">
        <f t="shared" si="273"/>
        <v>0</v>
      </c>
      <c r="H121" s="8">
        <f t="shared" si="273"/>
        <v>0</v>
      </c>
      <c r="I121" s="8">
        <f t="shared" ref="I121:L121" si="274">SUM(I122:I123)</f>
        <v>90.203400000000002</v>
      </c>
      <c r="J121" s="8">
        <f t="shared" si="274"/>
        <v>0</v>
      </c>
      <c r="K121" s="8">
        <f t="shared" si="274"/>
        <v>0</v>
      </c>
      <c r="L121" s="8">
        <f t="shared" si="274"/>
        <v>0</v>
      </c>
      <c r="M121" s="8">
        <f>SUM(M122:M123)</f>
        <v>124</v>
      </c>
      <c r="N121" s="8">
        <f>SUM(N122:N123)</f>
        <v>0</v>
      </c>
      <c r="O121" s="8">
        <f t="shared" ref="O121:Q121" si="275">SUM(O122:O123)</f>
        <v>124</v>
      </c>
      <c r="P121" s="8">
        <f t="shared" si="275"/>
        <v>0</v>
      </c>
      <c r="Q121" s="8">
        <f t="shared" si="275"/>
        <v>0</v>
      </c>
      <c r="R121" s="8">
        <f t="shared" ref="R121:V121" si="276">SUM(R122:R123)</f>
        <v>50.517519999999998</v>
      </c>
      <c r="S121" s="8">
        <f t="shared" si="276"/>
        <v>0</v>
      </c>
      <c r="T121" s="8">
        <f t="shared" si="276"/>
        <v>0</v>
      </c>
      <c r="U121" s="8">
        <f t="shared" si="276"/>
        <v>0</v>
      </c>
      <c r="V121" s="8">
        <f t="shared" si="276"/>
        <v>0</v>
      </c>
      <c r="W121" s="8">
        <f>SUM(W122:W123)</f>
        <v>124</v>
      </c>
      <c r="X121" s="8">
        <f>SUM(X122:X123)</f>
        <v>0</v>
      </c>
      <c r="Y121" s="8">
        <f>SUM(Y122:Y123)</f>
        <v>124</v>
      </c>
      <c r="Z121" s="22">
        <f>SUM(Z122:Z123)</f>
        <v>0</v>
      </c>
      <c r="AA121" s="8">
        <f t="shared" si="152"/>
        <v>0</v>
      </c>
      <c r="AB121" s="25"/>
    </row>
    <row r="122" spans="2:28" hidden="1">
      <c r="B122" s="16" t="s">
        <v>1</v>
      </c>
      <c r="C122" s="9" t="s">
        <v>25</v>
      </c>
      <c r="D122" s="8">
        <v>79</v>
      </c>
      <c r="E122" s="8">
        <v>0</v>
      </c>
      <c r="F122" s="8">
        <v>91.9</v>
      </c>
      <c r="G122" s="8">
        <v>0</v>
      </c>
      <c r="H122" s="8">
        <v>0</v>
      </c>
      <c r="I122" s="8">
        <v>89.641800000000003</v>
      </c>
      <c r="J122" s="8">
        <v>0</v>
      </c>
      <c r="K122" s="8">
        <v>0</v>
      </c>
      <c r="L122" s="8">
        <v>0</v>
      </c>
      <c r="M122" s="8">
        <v>123</v>
      </c>
      <c r="N122" s="8">
        <v>0</v>
      </c>
      <c r="O122" s="8">
        <v>123</v>
      </c>
      <c r="P122" s="8">
        <v>0</v>
      </c>
      <c r="Q122" s="8">
        <v>0</v>
      </c>
      <c r="R122" s="8">
        <v>49.965519999999998</v>
      </c>
      <c r="S122" s="8">
        <v>0</v>
      </c>
      <c r="T122" s="8">
        <v>0</v>
      </c>
      <c r="U122" s="8">
        <v>0</v>
      </c>
      <c r="V122" s="8">
        <v>0</v>
      </c>
      <c r="W122" s="8">
        <v>123</v>
      </c>
      <c r="X122" s="8">
        <v>0</v>
      </c>
      <c r="Y122" s="8">
        <v>123</v>
      </c>
      <c r="Z122" s="22">
        <v>0</v>
      </c>
      <c r="AA122" s="8">
        <f t="shared" si="152"/>
        <v>0</v>
      </c>
      <c r="AB122" s="25"/>
    </row>
    <row r="123" spans="2:28" hidden="1">
      <c r="B123" s="16" t="s">
        <v>1</v>
      </c>
      <c r="C123" s="9" t="s">
        <v>29</v>
      </c>
      <c r="D123" s="8">
        <f t="shared" ref="D123:E124" si="277">SUM(D124)</f>
        <v>1</v>
      </c>
      <c r="E123" s="8">
        <f t="shared" si="277"/>
        <v>0</v>
      </c>
      <c r="F123" s="8">
        <f t="shared" ref="F123:H124" si="278">SUM(F124)</f>
        <v>0.56999999999999995</v>
      </c>
      <c r="G123" s="8">
        <f t="shared" si="278"/>
        <v>0</v>
      </c>
      <c r="H123" s="8">
        <f t="shared" si="278"/>
        <v>0</v>
      </c>
      <c r="I123" s="8">
        <f t="shared" ref="I123:L124" si="279">SUM(I124)</f>
        <v>0.56159999999999999</v>
      </c>
      <c r="J123" s="8">
        <f t="shared" si="279"/>
        <v>0</v>
      </c>
      <c r="K123" s="8">
        <f t="shared" si="279"/>
        <v>0</v>
      </c>
      <c r="L123" s="8">
        <f t="shared" si="279"/>
        <v>0</v>
      </c>
      <c r="M123" s="8">
        <f t="shared" ref="M123:N124" si="280">SUM(M124)</f>
        <v>1</v>
      </c>
      <c r="N123" s="8">
        <f t="shared" si="280"/>
        <v>0</v>
      </c>
      <c r="O123" s="8">
        <f t="shared" ref="O123:Q124" si="281">SUM(O124)</f>
        <v>1</v>
      </c>
      <c r="P123" s="8">
        <f t="shared" si="281"/>
        <v>0</v>
      </c>
      <c r="Q123" s="8">
        <f t="shared" si="281"/>
        <v>0</v>
      </c>
      <c r="R123" s="8">
        <f t="shared" ref="R123:V124" si="282">SUM(R124)</f>
        <v>0.55200000000000005</v>
      </c>
      <c r="S123" s="8">
        <f t="shared" si="282"/>
        <v>0</v>
      </c>
      <c r="T123" s="8">
        <f t="shared" si="282"/>
        <v>0</v>
      </c>
      <c r="U123" s="8">
        <f t="shared" si="282"/>
        <v>0</v>
      </c>
      <c r="V123" s="8">
        <f t="shared" si="282"/>
        <v>0</v>
      </c>
      <c r="W123" s="8">
        <f t="shared" ref="W123:X124" si="283">SUM(W124)</f>
        <v>1</v>
      </c>
      <c r="X123" s="8">
        <f t="shared" si="283"/>
        <v>0</v>
      </c>
      <c r="Y123" s="8">
        <f t="shared" ref="Y123:Z124" si="284">SUM(Y124)</f>
        <v>1</v>
      </c>
      <c r="Z123" s="22">
        <f t="shared" si="284"/>
        <v>0</v>
      </c>
      <c r="AA123" s="8">
        <f t="shared" si="152"/>
        <v>0</v>
      </c>
      <c r="AB123" s="25"/>
    </row>
    <row r="124" spans="2:28" hidden="1">
      <c r="B124" s="16" t="s">
        <v>1</v>
      </c>
      <c r="C124" s="10" t="s">
        <v>30</v>
      </c>
      <c r="D124" s="8">
        <f t="shared" si="277"/>
        <v>1</v>
      </c>
      <c r="E124" s="8">
        <f t="shared" si="277"/>
        <v>0</v>
      </c>
      <c r="F124" s="8">
        <f t="shared" si="278"/>
        <v>0.56999999999999995</v>
      </c>
      <c r="G124" s="8">
        <f t="shared" si="278"/>
        <v>0</v>
      </c>
      <c r="H124" s="8">
        <f t="shared" si="278"/>
        <v>0</v>
      </c>
      <c r="I124" s="8">
        <f t="shared" si="279"/>
        <v>0.56159999999999999</v>
      </c>
      <c r="J124" s="8">
        <f t="shared" si="279"/>
        <v>0</v>
      </c>
      <c r="K124" s="8">
        <f t="shared" si="279"/>
        <v>0</v>
      </c>
      <c r="L124" s="8">
        <f t="shared" si="279"/>
        <v>0</v>
      </c>
      <c r="M124" s="8">
        <f t="shared" si="280"/>
        <v>1</v>
      </c>
      <c r="N124" s="8">
        <f t="shared" si="280"/>
        <v>0</v>
      </c>
      <c r="O124" s="8">
        <f t="shared" si="281"/>
        <v>1</v>
      </c>
      <c r="P124" s="8">
        <f t="shared" si="281"/>
        <v>0</v>
      </c>
      <c r="Q124" s="8">
        <f t="shared" si="281"/>
        <v>0</v>
      </c>
      <c r="R124" s="8">
        <f t="shared" si="282"/>
        <v>0.55200000000000005</v>
      </c>
      <c r="S124" s="8">
        <f t="shared" si="282"/>
        <v>0</v>
      </c>
      <c r="T124" s="8">
        <f t="shared" si="282"/>
        <v>0</v>
      </c>
      <c r="U124" s="8">
        <f t="shared" si="282"/>
        <v>0</v>
      </c>
      <c r="V124" s="8">
        <f t="shared" si="282"/>
        <v>0</v>
      </c>
      <c r="W124" s="8">
        <f t="shared" si="283"/>
        <v>1</v>
      </c>
      <c r="X124" s="8">
        <f t="shared" si="283"/>
        <v>0</v>
      </c>
      <c r="Y124" s="8">
        <f t="shared" si="284"/>
        <v>1</v>
      </c>
      <c r="Z124" s="22">
        <f t="shared" si="284"/>
        <v>0</v>
      </c>
      <c r="AA124" s="8">
        <f t="shared" si="152"/>
        <v>0</v>
      </c>
      <c r="AB124" s="25"/>
    </row>
    <row r="125" spans="2:28" ht="30" hidden="1">
      <c r="B125" s="16" t="s">
        <v>1</v>
      </c>
      <c r="C125" s="11" t="s">
        <v>31</v>
      </c>
      <c r="D125" s="8">
        <v>1</v>
      </c>
      <c r="E125" s="8">
        <v>0</v>
      </c>
      <c r="F125" s="8">
        <v>0.56999999999999995</v>
      </c>
      <c r="G125" s="8">
        <v>0</v>
      </c>
      <c r="H125" s="8">
        <v>0</v>
      </c>
      <c r="I125" s="8">
        <v>0.56159999999999999</v>
      </c>
      <c r="J125" s="8">
        <v>0</v>
      </c>
      <c r="K125" s="8">
        <v>0</v>
      </c>
      <c r="L125" s="8">
        <v>0</v>
      </c>
      <c r="M125" s="8">
        <v>1</v>
      </c>
      <c r="N125" s="8">
        <v>0</v>
      </c>
      <c r="O125" s="8">
        <v>1</v>
      </c>
      <c r="P125" s="8">
        <v>0</v>
      </c>
      <c r="Q125" s="8">
        <v>0</v>
      </c>
      <c r="R125" s="8">
        <v>0.55200000000000005</v>
      </c>
      <c r="S125" s="8">
        <v>0</v>
      </c>
      <c r="T125" s="8">
        <v>0</v>
      </c>
      <c r="U125" s="8">
        <v>0</v>
      </c>
      <c r="V125" s="8">
        <v>0</v>
      </c>
      <c r="W125" s="8">
        <v>1</v>
      </c>
      <c r="X125" s="8">
        <v>0</v>
      </c>
      <c r="Y125" s="8">
        <v>1</v>
      </c>
      <c r="Z125" s="22">
        <v>0</v>
      </c>
      <c r="AA125" s="8">
        <f t="shared" si="152"/>
        <v>0</v>
      </c>
      <c r="AB125" s="25"/>
    </row>
    <row r="126" spans="2:28" ht="30" hidden="1">
      <c r="B126" s="16" t="s">
        <v>55</v>
      </c>
      <c r="C126" s="5" t="s">
        <v>56</v>
      </c>
      <c r="D126" s="6">
        <f t="shared" ref="D126:E127" si="285">SUM(D127)</f>
        <v>80</v>
      </c>
      <c r="E126" s="6">
        <f t="shared" si="285"/>
        <v>0</v>
      </c>
      <c r="F126" s="6">
        <f t="shared" ref="F126:H127" si="286">SUM(F127)</f>
        <v>68.78</v>
      </c>
      <c r="G126" s="6">
        <f t="shared" si="286"/>
        <v>0</v>
      </c>
      <c r="H126" s="6">
        <f t="shared" si="286"/>
        <v>0</v>
      </c>
      <c r="I126" s="6">
        <f t="shared" ref="I126:L127" si="287">SUM(I127)</f>
        <v>67.238119999999995</v>
      </c>
      <c r="J126" s="6">
        <f t="shared" si="287"/>
        <v>0</v>
      </c>
      <c r="K126" s="6">
        <f t="shared" si="287"/>
        <v>0</v>
      </c>
      <c r="L126" s="6">
        <f t="shared" si="287"/>
        <v>0</v>
      </c>
      <c r="M126" s="6">
        <f t="shared" ref="M126:N127" si="288">SUM(M127)</f>
        <v>96</v>
      </c>
      <c r="N126" s="6">
        <f t="shared" si="288"/>
        <v>0</v>
      </c>
      <c r="O126" s="6">
        <f t="shared" ref="O126:Q127" si="289">SUM(O127)</f>
        <v>96</v>
      </c>
      <c r="P126" s="6">
        <f t="shared" si="289"/>
        <v>0</v>
      </c>
      <c r="Q126" s="6">
        <f t="shared" si="289"/>
        <v>0</v>
      </c>
      <c r="R126" s="6">
        <f t="shared" ref="R126:V127" si="290">SUM(R127)</f>
        <v>46.273910000000001</v>
      </c>
      <c r="S126" s="6">
        <f t="shared" si="290"/>
        <v>0</v>
      </c>
      <c r="T126" s="6">
        <f t="shared" si="290"/>
        <v>0</v>
      </c>
      <c r="U126" s="6">
        <f t="shared" si="290"/>
        <v>0</v>
      </c>
      <c r="V126" s="6">
        <f t="shared" si="290"/>
        <v>0</v>
      </c>
      <c r="W126" s="6">
        <f t="shared" ref="W126:X127" si="291">SUM(W127)</f>
        <v>96</v>
      </c>
      <c r="X126" s="6">
        <f t="shared" si="291"/>
        <v>0</v>
      </c>
      <c r="Y126" s="6">
        <f t="shared" ref="Y126:Z127" si="292">SUM(Y127)</f>
        <v>96</v>
      </c>
      <c r="Z126" s="21">
        <f t="shared" si="292"/>
        <v>0</v>
      </c>
      <c r="AA126" s="6">
        <f t="shared" si="152"/>
        <v>0</v>
      </c>
      <c r="AB126" s="25"/>
    </row>
    <row r="127" spans="2:28" hidden="1">
      <c r="B127" s="16" t="s">
        <v>1</v>
      </c>
      <c r="C127" s="7" t="s">
        <v>23</v>
      </c>
      <c r="D127" s="8">
        <f t="shared" si="285"/>
        <v>80</v>
      </c>
      <c r="E127" s="8">
        <f t="shared" si="285"/>
        <v>0</v>
      </c>
      <c r="F127" s="8">
        <f t="shared" si="286"/>
        <v>68.78</v>
      </c>
      <c r="G127" s="8">
        <f t="shared" si="286"/>
        <v>0</v>
      </c>
      <c r="H127" s="8">
        <f t="shared" si="286"/>
        <v>0</v>
      </c>
      <c r="I127" s="8">
        <f t="shared" si="287"/>
        <v>67.238119999999995</v>
      </c>
      <c r="J127" s="8">
        <f t="shared" si="287"/>
        <v>0</v>
      </c>
      <c r="K127" s="8">
        <f t="shared" si="287"/>
        <v>0</v>
      </c>
      <c r="L127" s="8">
        <f t="shared" si="287"/>
        <v>0</v>
      </c>
      <c r="M127" s="8">
        <f t="shared" si="288"/>
        <v>96</v>
      </c>
      <c r="N127" s="8">
        <f t="shared" si="288"/>
        <v>0</v>
      </c>
      <c r="O127" s="8">
        <f t="shared" si="289"/>
        <v>96</v>
      </c>
      <c r="P127" s="8">
        <f t="shared" si="289"/>
        <v>0</v>
      </c>
      <c r="Q127" s="8">
        <f t="shared" si="289"/>
        <v>0</v>
      </c>
      <c r="R127" s="8">
        <f t="shared" si="290"/>
        <v>46.273910000000001</v>
      </c>
      <c r="S127" s="8">
        <f t="shared" si="290"/>
        <v>0</v>
      </c>
      <c r="T127" s="8">
        <f t="shared" si="290"/>
        <v>0</v>
      </c>
      <c r="U127" s="8">
        <f t="shared" si="290"/>
        <v>0</v>
      </c>
      <c r="V127" s="8">
        <f t="shared" si="290"/>
        <v>0</v>
      </c>
      <c r="W127" s="8">
        <f t="shared" si="291"/>
        <v>96</v>
      </c>
      <c r="X127" s="8">
        <f t="shared" si="291"/>
        <v>0</v>
      </c>
      <c r="Y127" s="8">
        <f t="shared" si="292"/>
        <v>96</v>
      </c>
      <c r="Z127" s="22">
        <f t="shared" si="292"/>
        <v>0</v>
      </c>
      <c r="AA127" s="8">
        <f t="shared" si="152"/>
        <v>0</v>
      </c>
      <c r="AB127" s="25"/>
    </row>
    <row r="128" spans="2:28" hidden="1">
      <c r="B128" s="16" t="s">
        <v>1</v>
      </c>
      <c r="C128" s="9" t="s">
        <v>25</v>
      </c>
      <c r="D128" s="8">
        <v>80</v>
      </c>
      <c r="E128" s="8">
        <v>0</v>
      </c>
      <c r="F128" s="8">
        <v>68.78</v>
      </c>
      <c r="G128" s="8">
        <v>0</v>
      </c>
      <c r="H128" s="8">
        <v>0</v>
      </c>
      <c r="I128" s="8">
        <v>67.238119999999995</v>
      </c>
      <c r="J128" s="8">
        <v>0</v>
      </c>
      <c r="K128" s="8">
        <v>0</v>
      </c>
      <c r="L128" s="8">
        <v>0</v>
      </c>
      <c r="M128" s="8">
        <v>96</v>
      </c>
      <c r="N128" s="8">
        <v>0</v>
      </c>
      <c r="O128" s="8">
        <v>96</v>
      </c>
      <c r="P128" s="8">
        <v>0</v>
      </c>
      <c r="Q128" s="8">
        <v>0</v>
      </c>
      <c r="R128" s="8">
        <v>46.273910000000001</v>
      </c>
      <c r="S128" s="8">
        <v>0</v>
      </c>
      <c r="T128" s="8">
        <v>0</v>
      </c>
      <c r="U128" s="8">
        <v>0</v>
      </c>
      <c r="V128" s="8">
        <v>0</v>
      </c>
      <c r="W128" s="8">
        <v>96</v>
      </c>
      <c r="X128" s="8">
        <v>0</v>
      </c>
      <c r="Y128" s="8">
        <v>96</v>
      </c>
      <c r="Z128" s="22">
        <v>0</v>
      </c>
      <c r="AA128" s="8">
        <f t="shared" si="152"/>
        <v>0</v>
      </c>
      <c r="AB128" s="25"/>
    </row>
    <row r="129" spans="2:28" ht="30" hidden="1">
      <c r="B129" s="16" t="s">
        <v>57</v>
      </c>
      <c r="C129" s="5" t="s">
        <v>58</v>
      </c>
      <c r="D129" s="6">
        <f>SUM(D130)</f>
        <v>47</v>
      </c>
      <c r="E129" s="6">
        <f>SUM(E130)</f>
        <v>0</v>
      </c>
      <c r="F129" s="6">
        <f t="shared" ref="F129:H129" si="293">SUM(F130)</f>
        <v>43.72</v>
      </c>
      <c r="G129" s="6">
        <f t="shared" si="293"/>
        <v>0</v>
      </c>
      <c r="H129" s="6">
        <f t="shared" si="293"/>
        <v>0</v>
      </c>
      <c r="I129" s="6">
        <f t="shared" ref="I129:L129" si="294">SUM(I130)</f>
        <v>42.942949999999996</v>
      </c>
      <c r="J129" s="6">
        <f t="shared" si="294"/>
        <v>0</v>
      </c>
      <c r="K129" s="6">
        <f t="shared" si="294"/>
        <v>0</v>
      </c>
      <c r="L129" s="6">
        <f t="shared" si="294"/>
        <v>0</v>
      </c>
      <c r="M129" s="6">
        <f>SUM(M130)</f>
        <v>66</v>
      </c>
      <c r="N129" s="6">
        <f>SUM(N130)</f>
        <v>0</v>
      </c>
      <c r="O129" s="6">
        <f t="shared" ref="O129:Q129" si="295">SUM(O130)</f>
        <v>66</v>
      </c>
      <c r="P129" s="6">
        <f t="shared" si="295"/>
        <v>0</v>
      </c>
      <c r="Q129" s="6">
        <f t="shared" si="295"/>
        <v>0</v>
      </c>
      <c r="R129" s="6">
        <f t="shared" ref="R129:V129" si="296">SUM(R130)</f>
        <v>28.661569999999998</v>
      </c>
      <c r="S129" s="6">
        <f t="shared" si="296"/>
        <v>0</v>
      </c>
      <c r="T129" s="6">
        <f t="shared" si="296"/>
        <v>0</v>
      </c>
      <c r="U129" s="6">
        <f t="shared" si="296"/>
        <v>0</v>
      </c>
      <c r="V129" s="6">
        <f t="shared" si="296"/>
        <v>0</v>
      </c>
      <c r="W129" s="6">
        <f>SUM(W130)</f>
        <v>66</v>
      </c>
      <c r="X129" s="6">
        <f>SUM(X130)</f>
        <v>0</v>
      </c>
      <c r="Y129" s="6">
        <f>SUM(Y130)</f>
        <v>66</v>
      </c>
      <c r="Z129" s="21">
        <f>SUM(Z130)</f>
        <v>0</v>
      </c>
      <c r="AA129" s="6">
        <f t="shared" si="152"/>
        <v>0</v>
      </c>
      <c r="AB129" s="25"/>
    </row>
    <row r="130" spans="2:28" hidden="1">
      <c r="B130" s="16" t="s">
        <v>1</v>
      </c>
      <c r="C130" s="7" t="s">
        <v>23</v>
      </c>
      <c r="D130" s="8">
        <f>SUM(D131:D132)</f>
        <v>47</v>
      </c>
      <c r="E130" s="8">
        <f>SUM(E131:E132)</f>
        <v>0</v>
      </c>
      <c r="F130" s="8">
        <f t="shared" ref="F130:H130" si="297">SUM(F131:F132)</f>
        <v>43.72</v>
      </c>
      <c r="G130" s="8">
        <f t="shared" si="297"/>
        <v>0</v>
      </c>
      <c r="H130" s="8">
        <f t="shared" si="297"/>
        <v>0</v>
      </c>
      <c r="I130" s="8">
        <f t="shared" ref="I130:L130" si="298">SUM(I131:I132)</f>
        <v>42.942949999999996</v>
      </c>
      <c r="J130" s="8">
        <f t="shared" si="298"/>
        <v>0</v>
      </c>
      <c r="K130" s="8">
        <f t="shared" si="298"/>
        <v>0</v>
      </c>
      <c r="L130" s="8">
        <f t="shared" si="298"/>
        <v>0</v>
      </c>
      <c r="M130" s="8">
        <f>SUM(M131:M132)</f>
        <v>66</v>
      </c>
      <c r="N130" s="8">
        <f>SUM(N131:N132)</f>
        <v>0</v>
      </c>
      <c r="O130" s="8">
        <f t="shared" ref="O130:Q130" si="299">SUM(O131:O132)</f>
        <v>66</v>
      </c>
      <c r="P130" s="8">
        <f t="shared" si="299"/>
        <v>0</v>
      </c>
      <c r="Q130" s="8">
        <f t="shared" si="299"/>
        <v>0</v>
      </c>
      <c r="R130" s="8">
        <f t="shared" ref="R130:V130" si="300">SUM(R131:R132)</f>
        <v>28.661569999999998</v>
      </c>
      <c r="S130" s="8">
        <f t="shared" si="300"/>
        <v>0</v>
      </c>
      <c r="T130" s="8">
        <f t="shared" si="300"/>
        <v>0</v>
      </c>
      <c r="U130" s="8">
        <f t="shared" si="300"/>
        <v>0</v>
      </c>
      <c r="V130" s="8">
        <f t="shared" si="300"/>
        <v>0</v>
      </c>
      <c r="W130" s="8">
        <f>SUM(W131:W132)</f>
        <v>66</v>
      </c>
      <c r="X130" s="8">
        <f>SUM(X131:X132)</f>
        <v>0</v>
      </c>
      <c r="Y130" s="8">
        <f>SUM(Y131:Y132)</f>
        <v>66</v>
      </c>
      <c r="Z130" s="22">
        <f>SUM(Z131:Z132)</f>
        <v>0</v>
      </c>
      <c r="AA130" s="8">
        <f t="shared" si="152"/>
        <v>0</v>
      </c>
      <c r="AB130" s="25"/>
    </row>
    <row r="131" spans="2:28" hidden="1">
      <c r="B131" s="16" t="s">
        <v>1</v>
      </c>
      <c r="C131" s="9" t="s">
        <v>25</v>
      </c>
      <c r="D131" s="8">
        <v>46</v>
      </c>
      <c r="E131" s="8">
        <v>0</v>
      </c>
      <c r="F131" s="8">
        <v>42.42</v>
      </c>
      <c r="G131" s="8">
        <v>0</v>
      </c>
      <c r="H131" s="8">
        <v>0</v>
      </c>
      <c r="I131" s="8">
        <v>41.734789999999997</v>
      </c>
      <c r="J131" s="8">
        <v>0</v>
      </c>
      <c r="K131" s="8">
        <v>0</v>
      </c>
      <c r="L131" s="8">
        <v>0</v>
      </c>
      <c r="M131" s="8">
        <v>65</v>
      </c>
      <c r="N131" s="8">
        <v>0</v>
      </c>
      <c r="O131" s="8">
        <v>65</v>
      </c>
      <c r="P131" s="8">
        <v>0</v>
      </c>
      <c r="Q131" s="8">
        <v>0</v>
      </c>
      <c r="R131" s="8">
        <v>27.902899999999999</v>
      </c>
      <c r="S131" s="8">
        <v>0</v>
      </c>
      <c r="T131" s="8">
        <v>0</v>
      </c>
      <c r="U131" s="8">
        <v>0</v>
      </c>
      <c r="V131" s="8">
        <v>0</v>
      </c>
      <c r="W131" s="8">
        <v>65</v>
      </c>
      <c r="X131" s="8">
        <v>0</v>
      </c>
      <c r="Y131" s="8">
        <v>65</v>
      </c>
      <c r="Z131" s="22">
        <v>0</v>
      </c>
      <c r="AA131" s="8">
        <f t="shared" si="152"/>
        <v>0</v>
      </c>
      <c r="AB131" s="25"/>
    </row>
    <row r="132" spans="2:28" hidden="1">
      <c r="B132" s="16" t="s">
        <v>1</v>
      </c>
      <c r="C132" s="9" t="s">
        <v>29</v>
      </c>
      <c r="D132" s="8">
        <f t="shared" ref="D132:E133" si="301">SUM(D133)</f>
        <v>1</v>
      </c>
      <c r="E132" s="8">
        <f t="shared" si="301"/>
        <v>0</v>
      </c>
      <c r="F132" s="8">
        <f t="shared" ref="F132:H133" si="302">SUM(F133)</f>
        <v>1.3</v>
      </c>
      <c r="G132" s="8">
        <f t="shared" si="302"/>
        <v>0</v>
      </c>
      <c r="H132" s="8">
        <f t="shared" si="302"/>
        <v>0</v>
      </c>
      <c r="I132" s="8">
        <f t="shared" ref="I132:L133" si="303">SUM(I133)</f>
        <v>1.2081599999999999</v>
      </c>
      <c r="J132" s="8">
        <f t="shared" si="303"/>
        <v>0</v>
      </c>
      <c r="K132" s="8">
        <f t="shared" si="303"/>
        <v>0</v>
      </c>
      <c r="L132" s="8">
        <f t="shared" si="303"/>
        <v>0</v>
      </c>
      <c r="M132" s="8">
        <f t="shared" ref="M132:N133" si="304">SUM(M133)</f>
        <v>1</v>
      </c>
      <c r="N132" s="8">
        <f t="shared" si="304"/>
        <v>0</v>
      </c>
      <c r="O132" s="8">
        <f t="shared" ref="O132:Q133" si="305">SUM(O133)</f>
        <v>1</v>
      </c>
      <c r="P132" s="8">
        <f t="shared" si="305"/>
        <v>0</v>
      </c>
      <c r="Q132" s="8">
        <f t="shared" si="305"/>
        <v>0</v>
      </c>
      <c r="R132" s="8">
        <f t="shared" ref="R132:V133" si="306">SUM(R133)</f>
        <v>0.75866999999999996</v>
      </c>
      <c r="S132" s="8">
        <f t="shared" si="306"/>
        <v>0</v>
      </c>
      <c r="T132" s="8">
        <f t="shared" si="306"/>
        <v>0</v>
      </c>
      <c r="U132" s="8">
        <f t="shared" si="306"/>
        <v>0</v>
      </c>
      <c r="V132" s="8">
        <f t="shared" si="306"/>
        <v>0</v>
      </c>
      <c r="W132" s="8">
        <f t="shared" ref="W132:X133" si="307">SUM(W133)</f>
        <v>1</v>
      </c>
      <c r="X132" s="8">
        <f t="shared" si="307"/>
        <v>0</v>
      </c>
      <c r="Y132" s="8">
        <f t="shared" ref="Y132:Z133" si="308">SUM(Y133)</f>
        <v>1</v>
      </c>
      <c r="Z132" s="22">
        <f t="shared" si="308"/>
        <v>0</v>
      </c>
      <c r="AA132" s="8">
        <f t="shared" si="152"/>
        <v>0</v>
      </c>
      <c r="AB132" s="25"/>
    </row>
    <row r="133" spans="2:28" hidden="1">
      <c r="B133" s="16" t="s">
        <v>1</v>
      </c>
      <c r="C133" s="10" t="s">
        <v>30</v>
      </c>
      <c r="D133" s="8">
        <f t="shared" si="301"/>
        <v>1</v>
      </c>
      <c r="E133" s="8">
        <f t="shared" si="301"/>
        <v>0</v>
      </c>
      <c r="F133" s="8">
        <f t="shared" si="302"/>
        <v>1.3</v>
      </c>
      <c r="G133" s="8">
        <f t="shared" si="302"/>
        <v>0</v>
      </c>
      <c r="H133" s="8">
        <f t="shared" si="302"/>
        <v>0</v>
      </c>
      <c r="I133" s="8">
        <f t="shared" si="303"/>
        <v>1.2081599999999999</v>
      </c>
      <c r="J133" s="8">
        <f t="shared" si="303"/>
        <v>0</v>
      </c>
      <c r="K133" s="8">
        <f t="shared" si="303"/>
        <v>0</v>
      </c>
      <c r="L133" s="8">
        <f t="shared" si="303"/>
        <v>0</v>
      </c>
      <c r="M133" s="8">
        <f t="shared" si="304"/>
        <v>1</v>
      </c>
      <c r="N133" s="8">
        <f t="shared" si="304"/>
        <v>0</v>
      </c>
      <c r="O133" s="8">
        <f t="shared" si="305"/>
        <v>1</v>
      </c>
      <c r="P133" s="8">
        <f t="shared" si="305"/>
        <v>0</v>
      </c>
      <c r="Q133" s="8">
        <f t="shared" si="305"/>
        <v>0</v>
      </c>
      <c r="R133" s="8">
        <f t="shared" si="306"/>
        <v>0.75866999999999996</v>
      </c>
      <c r="S133" s="8">
        <f t="shared" si="306"/>
        <v>0</v>
      </c>
      <c r="T133" s="8">
        <f t="shared" si="306"/>
        <v>0</v>
      </c>
      <c r="U133" s="8">
        <f t="shared" si="306"/>
        <v>0</v>
      </c>
      <c r="V133" s="8">
        <f t="shared" si="306"/>
        <v>0</v>
      </c>
      <c r="W133" s="8">
        <f t="shared" si="307"/>
        <v>1</v>
      </c>
      <c r="X133" s="8">
        <f t="shared" si="307"/>
        <v>0</v>
      </c>
      <c r="Y133" s="8">
        <f t="shared" si="308"/>
        <v>1</v>
      </c>
      <c r="Z133" s="22">
        <f t="shared" si="308"/>
        <v>0</v>
      </c>
      <c r="AA133" s="8">
        <f t="shared" si="152"/>
        <v>0</v>
      </c>
      <c r="AB133" s="25"/>
    </row>
    <row r="134" spans="2:28" ht="30" hidden="1">
      <c r="B134" s="16" t="s">
        <v>1</v>
      </c>
      <c r="C134" s="11" t="s">
        <v>31</v>
      </c>
      <c r="D134" s="8">
        <v>1</v>
      </c>
      <c r="E134" s="8">
        <v>0</v>
      </c>
      <c r="F134" s="8">
        <v>1.3</v>
      </c>
      <c r="G134" s="8">
        <v>0</v>
      </c>
      <c r="H134" s="8">
        <v>0</v>
      </c>
      <c r="I134" s="8">
        <v>1.2081599999999999</v>
      </c>
      <c r="J134" s="8">
        <v>0</v>
      </c>
      <c r="K134" s="8">
        <v>0</v>
      </c>
      <c r="L134" s="8">
        <v>0</v>
      </c>
      <c r="M134" s="8">
        <v>1</v>
      </c>
      <c r="N134" s="8">
        <v>0</v>
      </c>
      <c r="O134" s="8">
        <v>1</v>
      </c>
      <c r="P134" s="8">
        <v>0</v>
      </c>
      <c r="Q134" s="8">
        <v>0</v>
      </c>
      <c r="R134" s="8">
        <v>0.75866999999999996</v>
      </c>
      <c r="S134" s="8">
        <v>0</v>
      </c>
      <c r="T134" s="8">
        <v>0</v>
      </c>
      <c r="U134" s="8">
        <v>0</v>
      </c>
      <c r="V134" s="8">
        <v>0</v>
      </c>
      <c r="W134" s="8">
        <v>1</v>
      </c>
      <c r="X134" s="8">
        <v>0</v>
      </c>
      <c r="Y134" s="8">
        <v>1</v>
      </c>
      <c r="Z134" s="22">
        <v>0</v>
      </c>
      <c r="AA134" s="8">
        <f t="shared" si="152"/>
        <v>0</v>
      </c>
      <c r="AB134" s="25"/>
    </row>
    <row r="135" spans="2:28" ht="30" hidden="1">
      <c r="B135" s="16" t="s">
        <v>59</v>
      </c>
      <c r="C135" s="5" t="s">
        <v>60</v>
      </c>
      <c r="D135" s="6">
        <f>SUM(D136)</f>
        <v>59</v>
      </c>
      <c r="E135" s="6">
        <f>SUM(E136)</f>
        <v>0</v>
      </c>
      <c r="F135" s="6">
        <f t="shared" ref="F135:H135" si="309">SUM(F136)</f>
        <v>86.86</v>
      </c>
      <c r="G135" s="6">
        <f t="shared" si="309"/>
        <v>0</v>
      </c>
      <c r="H135" s="6">
        <f t="shared" si="309"/>
        <v>0</v>
      </c>
      <c r="I135" s="6">
        <f t="shared" ref="I135:L135" si="310">SUM(I136)</f>
        <v>85.729500000000002</v>
      </c>
      <c r="J135" s="6">
        <f t="shared" si="310"/>
        <v>0</v>
      </c>
      <c r="K135" s="6">
        <f t="shared" si="310"/>
        <v>0</v>
      </c>
      <c r="L135" s="6">
        <f t="shared" si="310"/>
        <v>0</v>
      </c>
      <c r="M135" s="6">
        <f>SUM(M136)</f>
        <v>121</v>
      </c>
      <c r="N135" s="6">
        <f>SUM(N136)</f>
        <v>0</v>
      </c>
      <c r="O135" s="6">
        <f t="shared" ref="O135:Q135" si="311">SUM(O136)</f>
        <v>121</v>
      </c>
      <c r="P135" s="6">
        <f t="shared" si="311"/>
        <v>0</v>
      </c>
      <c r="Q135" s="6">
        <f t="shared" si="311"/>
        <v>0</v>
      </c>
      <c r="R135" s="6">
        <f t="shared" ref="R135:V135" si="312">SUM(R136)</f>
        <v>60.054269999999995</v>
      </c>
      <c r="S135" s="6">
        <f t="shared" si="312"/>
        <v>0</v>
      </c>
      <c r="T135" s="6">
        <f t="shared" si="312"/>
        <v>0</v>
      </c>
      <c r="U135" s="6">
        <f t="shared" si="312"/>
        <v>0</v>
      </c>
      <c r="V135" s="6">
        <f t="shared" si="312"/>
        <v>0</v>
      </c>
      <c r="W135" s="6">
        <f>SUM(W136)</f>
        <v>121</v>
      </c>
      <c r="X135" s="6">
        <f>SUM(X136)</f>
        <v>0</v>
      </c>
      <c r="Y135" s="6">
        <f>SUM(Y136)</f>
        <v>121</v>
      </c>
      <c r="Z135" s="21">
        <f>SUM(Z136)</f>
        <v>0</v>
      </c>
      <c r="AA135" s="6">
        <f t="shared" ref="AA135:AA199" si="313">Y135-W135</f>
        <v>0</v>
      </c>
      <c r="AB135" s="25"/>
    </row>
    <row r="136" spans="2:28" hidden="1">
      <c r="B136" s="16" t="s">
        <v>1</v>
      </c>
      <c r="C136" s="7" t="s">
        <v>23</v>
      </c>
      <c r="D136" s="8">
        <f>SUM(D137:D138)</f>
        <v>59</v>
      </c>
      <c r="E136" s="8">
        <f>SUM(E137:E138)</f>
        <v>0</v>
      </c>
      <c r="F136" s="8">
        <f t="shared" ref="F136:H136" si="314">SUM(F137:F138)</f>
        <v>86.86</v>
      </c>
      <c r="G136" s="8">
        <f t="shared" si="314"/>
        <v>0</v>
      </c>
      <c r="H136" s="8">
        <f t="shared" si="314"/>
        <v>0</v>
      </c>
      <c r="I136" s="8">
        <f t="shared" ref="I136:L136" si="315">SUM(I137:I138)</f>
        <v>85.729500000000002</v>
      </c>
      <c r="J136" s="8">
        <f t="shared" si="315"/>
        <v>0</v>
      </c>
      <c r="K136" s="8">
        <f t="shared" si="315"/>
        <v>0</v>
      </c>
      <c r="L136" s="8">
        <f t="shared" si="315"/>
        <v>0</v>
      </c>
      <c r="M136" s="8">
        <f>SUM(M137:M138)</f>
        <v>121</v>
      </c>
      <c r="N136" s="8">
        <f>SUM(N137:N138)</f>
        <v>0</v>
      </c>
      <c r="O136" s="8">
        <f t="shared" ref="O136:Q136" si="316">SUM(O137:O138)</f>
        <v>121</v>
      </c>
      <c r="P136" s="8">
        <f t="shared" si="316"/>
        <v>0</v>
      </c>
      <c r="Q136" s="8">
        <f t="shared" si="316"/>
        <v>0</v>
      </c>
      <c r="R136" s="8">
        <f t="shared" ref="R136:V136" si="317">SUM(R137:R138)</f>
        <v>60.054269999999995</v>
      </c>
      <c r="S136" s="8">
        <f t="shared" si="317"/>
        <v>0</v>
      </c>
      <c r="T136" s="8">
        <f t="shared" si="317"/>
        <v>0</v>
      </c>
      <c r="U136" s="8">
        <f t="shared" si="317"/>
        <v>0</v>
      </c>
      <c r="V136" s="8">
        <f t="shared" si="317"/>
        <v>0</v>
      </c>
      <c r="W136" s="8">
        <f>SUM(W137:W138)</f>
        <v>121</v>
      </c>
      <c r="X136" s="8">
        <f>SUM(X137:X138)</f>
        <v>0</v>
      </c>
      <c r="Y136" s="8">
        <f>SUM(Y137:Y138)</f>
        <v>121</v>
      </c>
      <c r="Z136" s="22">
        <f>SUM(Z137:Z138)</f>
        <v>0</v>
      </c>
      <c r="AA136" s="8">
        <f t="shared" si="313"/>
        <v>0</v>
      </c>
      <c r="AB136" s="25"/>
    </row>
    <row r="137" spans="2:28" hidden="1">
      <c r="B137" s="16" t="s">
        <v>1</v>
      </c>
      <c r="C137" s="9" t="s">
        <v>25</v>
      </c>
      <c r="D137" s="8">
        <v>54</v>
      </c>
      <c r="E137" s="8">
        <v>0</v>
      </c>
      <c r="F137" s="8">
        <v>81.05</v>
      </c>
      <c r="G137" s="8">
        <v>0</v>
      </c>
      <c r="H137" s="8">
        <v>0</v>
      </c>
      <c r="I137" s="8">
        <v>80.007459999999995</v>
      </c>
      <c r="J137" s="8">
        <v>0</v>
      </c>
      <c r="K137" s="8">
        <v>0</v>
      </c>
      <c r="L137" s="8">
        <v>0</v>
      </c>
      <c r="M137" s="8">
        <v>115</v>
      </c>
      <c r="N137" s="8">
        <v>0</v>
      </c>
      <c r="O137" s="8">
        <v>115</v>
      </c>
      <c r="P137" s="8">
        <v>0</v>
      </c>
      <c r="Q137" s="8">
        <v>0</v>
      </c>
      <c r="R137" s="8">
        <v>56.253349999999998</v>
      </c>
      <c r="S137" s="8">
        <v>0</v>
      </c>
      <c r="T137" s="8">
        <v>0</v>
      </c>
      <c r="U137" s="8">
        <v>0</v>
      </c>
      <c r="V137" s="8">
        <v>0</v>
      </c>
      <c r="W137" s="8">
        <v>115</v>
      </c>
      <c r="X137" s="8">
        <v>0</v>
      </c>
      <c r="Y137" s="8">
        <v>115</v>
      </c>
      <c r="Z137" s="22">
        <v>0</v>
      </c>
      <c r="AA137" s="8">
        <f t="shared" si="313"/>
        <v>0</v>
      </c>
      <c r="AB137" s="25"/>
    </row>
    <row r="138" spans="2:28" hidden="1">
      <c r="B138" s="16" t="s">
        <v>1</v>
      </c>
      <c r="C138" s="9" t="s">
        <v>29</v>
      </c>
      <c r="D138" s="8">
        <f t="shared" ref="D138:E139" si="318">SUM(D139)</f>
        <v>5</v>
      </c>
      <c r="E138" s="8">
        <f t="shared" si="318"/>
        <v>0</v>
      </c>
      <c r="F138" s="8">
        <f t="shared" ref="F138:H139" si="319">SUM(F139)</f>
        <v>5.81</v>
      </c>
      <c r="G138" s="8">
        <f t="shared" si="319"/>
        <v>0</v>
      </c>
      <c r="H138" s="8">
        <f t="shared" si="319"/>
        <v>0</v>
      </c>
      <c r="I138" s="8">
        <f t="shared" ref="I138:L139" si="320">SUM(I139)</f>
        <v>5.7220399999999998</v>
      </c>
      <c r="J138" s="8">
        <f t="shared" si="320"/>
        <v>0</v>
      </c>
      <c r="K138" s="8">
        <f t="shared" si="320"/>
        <v>0</v>
      </c>
      <c r="L138" s="8">
        <f t="shared" si="320"/>
        <v>0</v>
      </c>
      <c r="M138" s="8">
        <f t="shared" ref="M138:N139" si="321">SUM(M139)</f>
        <v>6</v>
      </c>
      <c r="N138" s="8">
        <f t="shared" si="321"/>
        <v>0</v>
      </c>
      <c r="O138" s="8">
        <f t="shared" ref="O138:Q139" si="322">SUM(O139)</f>
        <v>6</v>
      </c>
      <c r="P138" s="8">
        <f t="shared" si="322"/>
        <v>0</v>
      </c>
      <c r="Q138" s="8">
        <f t="shared" si="322"/>
        <v>0</v>
      </c>
      <c r="R138" s="8">
        <f t="shared" ref="R138:V139" si="323">SUM(R139)</f>
        <v>3.8009200000000001</v>
      </c>
      <c r="S138" s="8">
        <f t="shared" si="323"/>
        <v>0</v>
      </c>
      <c r="T138" s="8">
        <f t="shared" si="323"/>
        <v>0</v>
      </c>
      <c r="U138" s="8">
        <f t="shared" si="323"/>
        <v>0</v>
      </c>
      <c r="V138" s="8">
        <f t="shared" si="323"/>
        <v>0</v>
      </c>
      <c r="W138" s="8">
        <f t="shared" ref="W138:X139" si="324">SUM(W139)</f>
        <v>6</v>
      </c>
      <c r="X138" s="8">
        <f t="shared" si="324"/>
        <v>0</v>
      </c>
      <c r="Y138" s="8">
        <f t="shared" ref="Y138:Z139" si="325">SUM(Y139)</f>
        <v>6</v>
      </c>
      <c r="Z138" s="22">
        <f t="shared" si="325"/>
        <v>0</v>
      </c>
      <c r="AA138" s="8">
        <f t="shared" si="313"/>
        <v>0</v>
      </c>
      <c r="AB138" s="25"/>
    </row>
    <row r="139" spans="2:28" hidden="1">
      <c r="B139" s="16" t="s">
        <v>1</v>
      </c>
      <c r="C139" s="10" t="s">
        <v>30</v>
      </c>
      <c r="D139" s="8">
        <f t="shared" si="318"/>
        <v>5</v>
      </c>
      <c r="E139" s="8">
        <f t="shared" si="318"/>
        <v>0</v>
      </c>
      <c r="F139" s="8">
        <f t="shared" si="319"/>
        <v>5.81</v>
      </c>
      <c r="G139" s="8">
        <f t="shared" si="319"/>
        <v>0</v>
      </c>
      <c r="H139" s="8">
        <f t="shared" si="319"/>
        <v>0</v>
      </c>
      <c r="I139" s="8">
        <f t="shared" si="320"/>
        <v>5.7220399999999998</v>
      </c>
      <c r="J139" s="8">
        <f t="shared" si="320"/>
        <v>0</v>
      </c>
      <c r="K139" s="8">
        <f t="shared" si="320"/>
        <v>0</v>
      </c>
      <c r="L139" s="8">
        <f t="shared" si="320"/>
        <v>0</v>
      </c>
      <c r="M139" s="8">
        <f t="shared" si="321"/>
        <v>6</v>
      </c>
      <c r="N139" s="8">
        <f t="shared" si="321"/>
        <v>0</v>
      </c>
      <c r="O139" s="8">
        <f t="shared" si="322"/>
        <v>6</v>
      </c>
      <c r="P139" s="8">
        <f t="shared" si="322"/>
        <v>0</v>
      </c>
      <c r="Q139" s="8">
        <f t="shared" si="322"/>
        <v>0</v>
      </c>
      <c r="R139" s="8">
        <f t="shared" si="323"/>
        <v>3.8009200000000001</v>
      </c>
      <c r="S139" s="8">
        <f t="shared" si="323"/>
        <v>0</v>
      </c>
      <c r="T139" s="8">
        <f t="shared" si="323"/>
        <v>0</v>
      </c>
      <c r="U139" s="8">
        <f t="shared" si="323"/>
        <v>0</v>
      </c>
      <c r="V139" s="8">
        <f t="shared" si="323"/>
        <v>0</v>
      </c>
      <c r="W139" s="8">
        <f t="shared" si="324"/>
        <v>6</v>
      </c>
      <c r="X139" s="8">
        <f t="shared" si="324"/>
        <v>0</v>
      </c>
      <c r="Y139" s="8">
        <f t="shared" si="325"/>
        <v>6</v>
      </c>
      <c r="Z139" s="22">
        <f t="shared" si="325"/>
        <v>0</v>
      </c>
      <c r="AA139" s="8">
        <f t="shared" si="313"/>
        <v>0</v>
      </c>
      <c r="AB139" s="25"/>
    </row>
    <row r="140" spans="2:28" ht="30" hidden="1">
      <c r="B140" s="16" t="s">
        <v>1</v>
      </c>
      <c r="C140" s="11" t="s">
        <v>31</v>
      </c>
      <c r="D140" s="8">
        <v>5</v>
      </c>
      <c r="E140" s="8">
        <v>0</v>
      </c>
      <c r="F140" s="8">
        <v>5.81</v>
      </c>
      <c r="G140" s="8">
        <v>0</v>
      </c>
      <c r="H140" s="8">
        <v>0</v>
      </c>
      <c r="I140" s="8">
        <v>5.7220399999999998</v>
      </c>
      <c r="J140" s="8">
        <v>0</v>
      </c>
      <c r="K140" s="8">
        <v>0</v>
      </c>
      <c r="L140" s="8">
        <v>0</v>
      </c>
      <c r="M140" s="8">
        <v>6</v>
      </c>
      <c r="N140" s="8">
        <v>0</v>
      </c>
      <c r="O140" s="8">
        <v>6</v>
      </c>
      <c r="P140" s="8">
        <v>0</v>
      </c>
      <c r="Q140" s="8">
        <v>0</v>
      </c>
      <c r="R140" s="8">
        <v>3.8009200000000001</v>
      </c>
      <c r="S140" s="8">
        <v>0</v>
      </c>
      <c r="T140" s="8">
        <v>0</v>
      </c>
      <c r="U140" s="8">
        <v>0</v>
      </c>
      <c r="V140" s="8">
        <v>0</v>
      </c>
      <c r="W140" s="8">
        <v>6</v>
      </c>
      <c r="X140" s="8">
        <v>0</v>
      </c>
      <c r="Y140" s="8">
        <v>6</v>
      </c>
      <c r="Z140" s="22">
        <v>0</v>
      </c>
      <c r="AA140" s="8">
        <f t="shared" si="313"/>
        <v>0</v>
      </c>
      <c r="AB140" s="25"/>
    </row>
    <row r="141" spans="2:28" ht="30" hidden="1">
      <c r="B141" s="16" t="s">
        <v>61</v>
      </c>
      <c r="C141" s="5" t="s">
        <v>62</v>
      </c>
      <c r="D141" s="6">
        <f>SUM(D142)</f>
        <v>42</v>
      </c>
      <c r="E141" s="6">
        <f>SUM(E142)</f>
        <v>0</v>
      </c>
      <c r="F141" s="6">
        <f t="shared" ref="F141:H141" si="326">SUM(F142)</f>
        <v>37.92</v>
      </c>
      <c r="G141" s="6">
        <f t="shared" si="326"/>
        <v>0</v>
      </c>
      <c r="H141" s="6">
        <f t="shared" si="326"/>
        <v>0</v>
      </c>
      <c r="I141" s="6">
        <f t="shared" ref="I141:L141" si="327">SUM(I142)</f>
        <v>37.291519999999998</v>
      </c>
      <c r="J141" s="6">
        <f t="shared" si="327"/>
        <v>0</v>
      </c>
      <c r="K141" s="6">
        <f t="shared" si="327"/>
        <v>0</v>
      </c>
      <c r="L141" s="6">
        <f t="shared" si="327"/>
        <v>0</v>
      </c>
      <c r="M141" s="6">
        <f>SUM(M142)</f>
        <v>55</v>
      </c>
      <c r="N141" s="6">
        <f>SUM(N142)</f>
        <v>0</v>
      </c>
      <c r="O141" s="6">
        <f t="shared" ref="O141:Q141" si="328">SUM(O142)</f>
        <v>55.1</v>
      </c>
      <c r="P141" s="6">
        <f t="shared" si="328"/>
        <v>0</v>
      </c>
      <c r="Q141" s="6">
        <f t="shared" si="328"/>
        <v>0</v>
      </c>
      <c r="R141" s="6">
        <f t="shared" ref="R141:V141" si="329">SUM(R142)</f>
        <v>22.19098</v>
      </c>
      <c r="S141" s="6">
        <f t="shared" si="329"/>
        <v>0</v>
      </c>
      <c r="T141" s="6">
        <f t="shared" si="329"/>
        <v>0</v>
      </c>
      <c r="U141" s="6">
        <f t="shared" si="329"/>
        <v>0</v>
      </c>
      <c r="V141" s="6">
        <f t="shared" si="329"/>
        <v>0</v>
      </c>
      <c r="W141" s="6">
        <f>SUM(W142)</f>
        <v>55</v>
      </c>
      <c r="X141" s="6">
        <f>SUM(X142)</f>
        <v>0</v>
      </c>
      <c r="Y141" s="6">
        <f>SUM(Y142)</f>
        <v>55</v>
      </c>
      <c r="Z141" s="21">
        <f>SUM(Z142)</f>
        <v>0</v>
      </c>
      <c r="AA141" s="6">
        <f t="shared" si="313"/>
        <v>0</v>
      </c>
      <c r="AB141" s="25"/>
    </row>
    <row r="142" spans="2:28" hidden="1">
      <c r="B142" s="16" t="s">
        <v>1</v>
      </c>
      <c r="C142" s="7" t="s">
        <v>23</v>
      </c>
      <c r="D142" s="8">
        <f>SUM(D143:D144)</f>
        <v>42</v>
      </c>
      <c r="E142" s="8">
        <f>SUM(E143:E144)</f>
        <v>0</v>
      </c>
      <c r="F142" s="8">
        <f t="shared" ref="F142:H142" si="330">SUM(F143:F144)</f>
        <v>37.92</v>
      </c>
      <c r="G142" s="8">
        <f t="shared" si="330"/>
        <v>0</v>
      </c>
      <c r="H142" s="8">
        <f t="shared" si="330"/>
        <v>0</v>
      </c>
      <c r="I142" s="8">
        <f t="shared" ref="I142:L142" si="331">SUM(I143:I144)</f>
        <v>37.291519999999998</v>
      </c>
      <c r="J142" s="8">
        <f t="shared" si="331"/>
        <v>0</v>
      </c>
      <c r="K142" s="8">
        <f t="shared" si="331"/>
        <v>0</v>
      </c>
      <c r="L142" s="8">
        <f t="shared" si="331"/>
        <v>0</v>
      </c>
      <c r="M142" s="8">
        <f>SUM(M143:M144)</f>
        <v>55</v>
      </c>
      <c r="N142" s="8">
        <f>SUM(N143:N144)</f>
        <v>0</v>
      </c>
      <c r="O142" s="8">
        <f t="shared" ref="O142:Q142" si="332">SUM(O143:O144)</f>
        <v>55.1</v>
      </c>
      <c r="P142" s="8">
        <f t="shared" si="332"/>
        <v>0</v>
      </c>
      <c r="Q142" s="8">
        <f t="shared" si="332"/>
        <v>0</v>
      </c>
      <c r="R142" s="8">
        <f t="shared" ref="R142:V142" si="333">SUM(R143:R144)</f>
        <v>22.19098</v>
      </c>
      <c r="S142" s="8">
        <f t="shared" si="333"/>
        <v>0</v>
      </c>
      <c r="T142" s="8">
        <f t="shared" si="333"/>
        <v>0</v>
      </c>
      <c r="U142" s="8">
        <f t="shared" si="333"/>
        <v>0</v>
      </c>
      <c r="V142" s="8">
        <f t="shared" si="333"/>
        <v>0</v>
      </c>
      <c r="W142" s="8">
        <f>SUM(W143:W144)</f>
        <v>55</v>
      </c>
      <c r="X142" s="8">
        <f>SUM(X143:X144)</f>
        <v>0</v>
      </c>
      <c r="Y142" s="8">
        <f>SUM(Y143:Y144)</f>
        <v>55</v>
      </c>
      <c r="Z142" s="22">
        <f>SUM(Z143:Z144)</f>
        <v>0</v>
      </c>
      <c r="AA142" s="8">
        <f t="shared" si="313"/>
        <v>0</v>
      </c>
      <c r="AB142" s="25"/>
    </row>
    <row r="143" spans="2:28" hidden="1">
      <c r="B143" s="16" t="s">
        <v>1</v>
      </c>
      <c r="C143" s="9" t="s">
        <v>25</v>
      </c>
      <c r="D143" s="8">
        <v>41</v>
      </c>
      <c r="E143" s="8">
        <v>0</v>
      </c>
      <c r="F143" s="8">
        <v>36.92</v>
      </c>
      <c r="G143" s="8">
        <v>0</v>
      </c>
      <c r="H143" s="8">
        <v>0</v>
      </c>
      <c r="I143" s="8">
        <v>36.298259999999999</v>
      </c>
      <c r="J143" s="8">
        <v>0</v>
      </c>
      <c r="K143" s="8">
        <v>0</v>
      </c>
      <c r="L143" s="8">
        <v>0</v>
      </c>
      <c r="M143" s="8">
        <v>54</v>
      </c>
      <c r="N143" s="8">
        <v>0</v>
      </c>
      <c r="O143" s="8">
        <v>54</v>
      </c>
      <c r="P143" s="8">
        <v>0</v>
      </c>
      <c r="Q143" s="8">
        <v>0</v>
      </c>
      <c r="R143" s="8">
        <v>21.489699999999999</v>
      </c>
      <c r="S143" s="8">
        <v>0</v>
      </c>
      <c r="T143" s="8">
        <v>0</v>
      </c>
      <c r="U143" s="8">
        <v>0</v>
      </c>
      <c r="V143" s="8">
        <v>0</v>
      </c>
      <c r="W143" s="8">
        <v>54</v>
      </c>
      <c r="X143" s="8">
        <v>0</v>
      </c>
      <c r="Y143" s="8">
        <v>54</v>
      </c>
      <c r="Z143" s="22">
        <v>0</v>
      </c>
      <c r="AA143" s="8">
        <f t="shared" si="313"/>
        <v>0</v>
      </c>
      <c r="AB143" s="25"/>
    </row>
    <row r="144" spans="2:28" hidden="1">
      <c r="B144" s="16" t="s">
        <v>1</v>
      </c>
      <c r="C144" s="9" t="s">
        <v>29</v>
      </c>
      <c r="D144" s="8">
        <f t="shared" ref="D144:E145" si="334">SUM(D145)</f>
        <v>1</v>
      </c>
      <c r="E144" s="8">
        <f t="shared" si="334"/>
        <v>0</v>
      </c>
      <c r="F144" s="8">
        <f t="shared" ref="F144:H145" si="335">SUM(F145)</f>
        <v>1</v>
      </c>
      <c r="G144" s="8">
        <f t="shared" si="335"/>
        <v>0</v>
      </c>
      <c r="H144" s="8">
        <f t="shared" si="335"/>
        <v>0</v>
      </c>
      <c r="I144" s="8">
        <f t="shared" ref="I144:L145" si="336">SUM(I145)</f>
        <v>0.99326000000000003</v>
      </c>
      <c r="J144" s="8">
        <f t="shared" si="336"/>
        <v>0</v>
      </c>
      <c r="K144" s="8">
        <f t="shared" si="336"/>
        <v>0</v>
      </c>
      <c r="L144" s="8">
        <f t="shared" si="336"/>
        <v>0</v>
      </c>
      <c r="M144" s="8">
        <f t="shared" ref="M144:N145" si="337">SUM(M145)</f>
        <v>1</v>
      </c>
      <c r="N144" s="8">
        <f t="shared" si="337"/>
        <v>0</v>
      </c>
      <c r="O144" s="8">
        <f t="shared" ref="O144:Q145" si="338">SUM(O145)</f>
        <v>1.1000000000000001</v>
      </c>
      <c r="P144" s="8">
        <f t="shared" si="338"/>
        <v>0</v>
      </c>
      <c r="Q144" s="8">
        <f t="shared" si="338"/>
        <v>0</v>
      </c>
      <c r="R144" s="8">
        <f t="shared" ref="R144:V145" si="339">SUM(R145)</f>
        <v>0.70128000000000001</v>
      </c>
      <c r="S144" s="8">
        <f t="shared" si="339"/>
        <v>0</v>
      </c>
      <c r="T144" s="8">
        <f t="shared" si="339"/>
        <v>0</v>
      </c>
      <c r="U144" s="8">
        <f t="shared" si="339"/>
        <v>0</v>
      </c>
      <c r="V144" s="8">
        <f t="shared" si="339"/>
        <v>0</v>
      </c>
      <c r="W144" s="8">
        <f t="shared" ref="W144:X145" si="340">SUM(W145)</f>
        <v>1</v>
      </c>
      <c r="X144" s="8">
        <f t="shared" si="340"/>
        <v>0</v>
      </c>
      <c r="Y144" s="8">
        <f t="shared" ref="Y144:Z145" si="341">SUM(Y145)</f>
        <v>1</v>
      </c>
      <c r="Z144" s="22">
        <f t="shared" si="341"/>
        <v>0</v>
      </c>
      <c r="AA144" s="8">
        <f t="shared" si="313"/>
        <v>0</v>
      </c>
      <c r="AB144" s="25"/>
    </row>
    <row r="145" spans="2:28" hidden="1">
      <c r="B145" s="16" t="s">
        <v>1</v>
      </c>
      <c r="C145" s="10" t="s">
        <v>30</v>
      </c>
      <c r="D145" s="8">
        <f t="shared" si="334"/>
        <v>1</v>
      </c>
      <c r="E145" s="8">
        <f t="shared" si="334"/>
        <v>0</v>
      </c>
      <c r="F145" s="8">
        <f t="shared" si="335"/>
        <v>1</v>
      </c>
      <c r="G145" s="8">
        <f t="shared" si="335"/>
        <v>0</v>
      </c>
      <c r="H145" s="8">
        <f t="shared" si="335"/>
        <v>0</v>
      </c>
      <c r="I145" s="8">
        <f t="shared" si="336"/>
        <v>0.99326000000000003</v>
      </c>
      <c r="J145" s="8">
        <f t="shared" si="336"/>
        <v>0</v>
      </c>
      <c r="K145" s="8">
        <f t="shared" si="336"/>
        <v>0</v>
      </c>
      <c r="L145" s="8">
        <f t="shared" si="336"/>
        <v>0</v>
      </c>
      <c r="M145" s="8">
        <f t="shared" si="337"/>
        <v>1</v>
      </c>
      <c r="N145" s="8">
        <f t="shared" si="337"/>
        <v>0</v>
      </c>
      <c r="O145" s="8">
        <f t="shared" si="338"/>
        <v>1.1000000000000001</v>
      </c>
      <c r="P145" s="8">
        <f t="shared" si="338"/>
        <v>0</v>
      </c>
      <c r="Q145" s="8">
        <f t="shared" si="338"/>
        <v>0</v>
      </c>
      <c r="R145" s="8">
        <f t="shared" si="339"/>
        <v>0.70128000000000001</v>
      </c>
      <c r="S145" s="8">
        <f t="shared" si="339"/>
        <v>0</v>
      </c>
      <c r="T145" s="8">
        <f t="shared" si="339"/>
        <v>0</v>
      </c>
      <c r="U145" s="8">
        <f t="shared" si="339"/>
        <v>0</v>
      </c>
      <c r="V145" s="8">
        <f t="shared" si="339"/>
        <v>0</v>
      </c>
      <c r="W145" s="8">
        <f t="shared" si="340"/>
        <v>1</v>
      </c>
      <c r="X145" s="8">
        <f t="shared" si="340"/>
        <v>0</v>
      </c>
      <c r="Y145" s="8">
        <f t="shared" si="341"/>
        <v>1</v>
      </c>
      <c r="Z145" s="22">
        <f t="shared" si="341"/>
        <v>0</v>
      </c>
      <c r="AA145" s="8">
        <f t="shared" si="313"/>
        <v>0</v>
      </c>
      <c r="AB145" s="25"/>
    </row>
    <row r="146" spans="2:28" ht="30" hidden="1">
      <c r="B146" s="16" t="s">
        <v>1</v>
      </c>
      <c r="C146" s="11" t="s">
        <v>31</v>
      </c>
      <c r="D146" s="8">
        <v>1</v>
      </c>
      <c r="E146" s="8">
        <v>0</v>
      </c>
      <c r="F146" s="8">
        <v>1</v>
      </c>
      <c r="G146" s="8">
        <v>0</v>
      </c>
      <c r="H146" s="8">
        <v>0</v>
      </c>
      <c r="I146" s="8">
        <v>0.99326000000000003</v>
      </c>
      <c r="J146" s="8">
        <v>0</v>
      </c>
      <c r="K146" s="8">
        <v>0</v>
      </c>
      <c r="L146" s="8">
        <v>0</v>
      </c>
      <c r="M146" s="8">
        <v>1</v>
      </c>
      <c r="N146" s="8">
        <v>0</v>
      </c>
      <c r="O146" s="8">
        <v>1.1000000000000001</v>
      </c>
      <c r="P146" s="8">
        <v>0</v>
      </c>
      <c r="Q146" s="8">
        <v>0</v>
      </c>
      <c r="R146" s="8">
        <v>0.70128000000000001</v>
      </c>
      <c r="S146" s="8">
        <v>0</v>
      </c>
      <c r="T146" s="8">
        <v>0</v>
      </c>
      <c r="U146" s="8">
        <v>0</v>
      </c>
      <c r="V146" s="8">
        <v>0</v>
      </c>
      <c r="W146" s="8">
        <v>1</v>
      </c>
      <c r="X146" s="8">
        <v>0</v>
      </c>
      <c r="Y146" s="8">
        <v>1</v>
      </c>
      <c r="Z146" s="22">
        <v>0</v>
      </c>
      <c r="AA146" s="8">
        <f t="shared" si="313"/>
        <v>0</v>
      </c>
      <c r="AB146" s="25"/>
    </row>
    <row r="147" spans="2:28" ht="30" hidden="1">
      <c r="B147" s="16" t="s">
        <v>63</v>
      </c>
      <c r="C147" s="5" t="s">
        <v>64</v>
      </c>
      <c r="D147" s="6">
        <f>SUM(D148)</f>
        <v>37</v>
      </c>
      <c r="E147" s="6">
        <f>SUM(E148)</f>
        <v>0</v>
      </c>
      <c r="F147" s="6">
        <f t="shared" ref="F147:H147" si="342">SUM(F148)</f>
        <v>45.35</v>
      </c>
      <c r="G147" s="6">
        <f t="shared" si="342"/>
        <v>0</v>
      </c>
      <c r="H147" s="6">
        <f t="shared" si="342"/>
        <v>0</v>
      </c>
      <c r="I147" s="6">
        <f t="shared" ref="I147:L147" si="343">SUM(I148)</f>
        <v>44.636000000000003</v>
      </c>
      <c r="J147" s="6">
        <f t="shared" si="343"/>
        <v>0</v>
      </c>
      <c r="K147" s="6">
        <f t="shared" si="343"/>
        <v>0</v>
      </c>
      <c r="L147" s="6">
        <f t="shared" si="343"/>
        <v>0</v>
      </c>
      <c r="M147" s="6">
        <f>SUM(M148)</f>
        <v>63</v>
      </c>
      <c r="N147" s="6">
        <f>SUM(N148)</f>
        <v>0</v>
      </c>
      <c r="O147" s="6">
        <f t="shared" ref="O147:Q147" si="344">SUM(O148)</f>
        <v>63</v>
      </c>
      <c r="P147" s="6">
        <f t="shared" si="344"/>
        <v>0</v>
      </c>
      <c r="Q147" s="6">
        <f t="shared" si="344"/>
        <v>0</v>
      </c>
      <c r="R147" s="6">
        <f t="shared" ref="R147:V147" si="345">SUM(R148)</f>
        <v>27.016129999999997</v>
      </c>
      <c r="S147" s="6">
        <f t="shared" si="345"/>
        <v>0</v>
      </c>
      <c r="T147" s="6">
        <f t="shared" si="345"/>
        <v>0</v>
      </c>
      <c r="U147" s="6">
        <f t="shared" si="345"/>
        <v>0</v>
      </c>
      <c r="V147" s="6">
        <f t="shared" si="345"/>
        <v>0</v>
      </c>
      <c r="W147" s="6">
        <f>SUM(W148)</f>
        <v>63</v>
      </c>
      <c r="X147" s="6">
        <f>SUM(X148)</f>
        <v>0</v>
      </c>
      <c r="Y147" s="6">
        <f>SUM(Y148)</f>
        <v>63</v>
      </c>
      <c r="Z147" s="21">
        <f>SUM(Z148)</f>
        <v>0</v>
      </c>
      <c r="AA147" s="6">
        <f t="shared" si="313"/>
        <v>0</v>
      </c>
      <c r="AB147" s="25"/>
    </row>
    <row r="148" spans="2:28" hidden="1">
      <c r="B148" s="16" t="s">
        <v>1</v>
      </c>
      <c r="C148" s="7" t="s">
        <v>23</v>
      </c>
      <c r="D148" s="8">
        <f>SUM(D149:D150)</f>
        <v>37</v>
      </c>
      <c r="E148" s="8">
        <f>SUM(E149:E150)</f>
        <v>0</v>
      </c>
      <c r="F148" s="8">
        <f t="shared" ref="F148:H148" si="346">SUM(F149:F150)</f>
        <v>45.35</v>
      </c>
      <c r="G148" s="8">
        <f t="shared" si="346"/>
        <v>0</v>
      </c>
      <c r="H148" s="8">
        <f t="shared" si="346"/>
        <v>0</v>
      </c>
      <c r="I148" s="8">
        <f t="shared" ref="I148:L148" si="347">SUM(I149:I150)</f>
        <v>44.636000000000003</v>
      </c>
      <c r="J148" s="8">
        <f t="shared" si="347"/>
        <v>0</v>
      </c>
      <c r="K148" s="8">
        <f t="shared" si="347"/>
        <v>0</v>
      </c>
      <c r="L148" s="8">
        <f t="shared" si="347"/>
        <v>0</v>
      </c>
      <c r="M148" s="8">
        <f>SUM(M149:M150)</f>
        <v>63</v>
      </c>
      <c r="N148" s="8">
        <f>SUM(N149:N150)</f>
        <v>0</v>
      </c>
      <c r="O148" s="8">
        <f t="shared" ref="O148:Q148" si="348">SUM(O149:O150)</f>
        <v>63</v>
      </c>
      <c r="P148" s="8">
        <f t="shared" si="348"/>
        <v>0</v>
      </c>
      <c r="Q148" s="8">
        <f t="shared" si="348"/>
        <v>0</v>
      </c>
      <c r="R148" s="8">
        <f t="shared" ref="R148:V148" si="349">SUM(R149:R150)</f>
        <v>27.016129999999997</v>
      </c>
      <c r="S148" s="8">
        <f t="shared" si="349"/>
        <v>0</v>
      </c>
      <c r="T148" s="8">
        <f t="shared" si="349"/>
        <v>0</v>
      </c>
      <c r="U148" s="8">
        <f t="shared" si="349"/>
        <v>0</v>
      </c>
      <c r="V148" s="8">
        <f t="shared" si="349"/>
        <v>0</v>
      </c>
      <c r="W148" s="8">
        <f>SUM(W149:W150)</f>
        <v>63</v>
      </c>
      <c r="X148" s="8">
        <f>SUM(X149:X150)</f>
        <v>0</v>
      </c>
      <c r="Y148" s="8">
        <f>SUM(Y149:Y150)</f>
        <v>63</v>
      </c>
      <c r="Z148" s="22">
        <f>SUM(Z149:Z150)</f>
        <v>0</v>
      </c>
      <c r="AA148" s="8">
        <f t="shared" si="313"/>
        <v>0</v>
      </c>
      <c r="AB148" s="25"/>
    </row>
    <row r="149" spans="2:28" hidden="1">
      <c r="B149" s="16" t="s">
        <v>1</v>
      </c>
      <c r="C149" s="9" t="s">
        <v>25</v>
      </c>
      <c r="D149" s="8">
        <v>36</v>
      </c>
      <c r="E149" s="8">
        <v>0</v>
      </c>
      <c r="F149" s="8">
        <v>44.15</v>
      </c>
      <c r="G149" s="8">
        <v>0</v>
      </c>
      <c r="H149" s="8">
        <v>0</v>
      </c>
      <c r="I149" s="8">
        <v>43.562330000000003</v>
      </c>
      <c r="J149" s="8">
        <v>0</v>
      </c>
      <c r="K149" s="8">
        <v>0</v>
      </c>
      <c r="L149" s="8">
        <v>0</v>
      </c>
      <c r="M149" s="8">
        <v>62</v>
      </c>
      <c r="N149" s="8">
        <v>0</v>
      </c>
      <c r="O149" s="8">
        <v>62</v>
      </c>
      <c r="P149" s="8">
        <v>0</v>
      </c>
      <c r="Q149" s="8">
        <v>0</v>
      </c>
      <c r="R149" s="8">
        <v>26.689979999999998</v>
      </c>
      <c r="S149" s="8">
        <v>0</v>
      </c>
      <c r="T149" s="8">
        <v>0</v>
      </c>
      <c r="U149" s="8">
        <v>0</v>
      </c>
      <c r="V149" s="8">
        <v>0</v>
      </c>
      <c r="W149" s="8">
        <v>62</v>
      </c>
      <c r="X149" s="8">
        <v>0</v>
      </c>
      <c r="Y149" s="8">
        <v>62</v>
      </c>
      <c r="Z149" s="22">
        <v>0</v>
      </c>
      <c r="AA149" s="8">
        <f t="shared" si="313"/>
        <v>0</v>
      </c>
      <c r="AB149" s="25"/>
    </row>
    <row r="150" spans="2:28" hidden="1">
      <c r="B150" s="16" t="s">
        <v>1</v>
      </c>
      <c r="C150" s="9" t="s">
        <v>29</v>
      </c>
      <c r="D150" s="8">
        <f t="shared" ref="D150:E151" si="350">SUM(D151)</f>
        <v>1</v>
      </c>
      <c r="E150" s="8">
        <f t="shared" si="350"/>
        <v>0</v>
      </c>
      <c r="F150" s="8">
        <f t="shared" ref="F150:H151" si="351">SUM(F151)</f>
        <v>1.2</v>
      </c>
      <c r="G150" s="8">
        <f t="shared" si="351"/>
        <v>0</v>
      </c>
      <c r="H150" s="8">
        <f t="shared" si="351"/>
        <v>0</v>
      </c>
      <c r="I150" s="8">
        <f t="shared" ref="I150:L151" si="352">SUM(I151)</f>
        <v>1.0736699999999999</v>
      </c>
      <c r="J150" s="8">
        <f t="shared" si="352"/>
        <v>0</v>
      </c>
      <c r="K150" s="8">
        <f t="shared" si="352"/>
        <v>0</v>
      </c>
      <c r="L150" s="8">
        <f t="shared" si="352"/>
        <v>0</v>
      </c>
      <c r="M150" s="8">
        <f t="shared" ref="M150:N151" si="353">SUM(M151)</f>
        <v>1</v>
      </c>
      <c r="N150" s="8">
        <f t="shared" si="353"/>
        <v>0</v>
      </c>
      <c r="O150" s="8">
        <f t="shared" ref="O150:Q151" si="354">SUM(O151)</f>
        <v>1</v>
      </c>
      <c r="P150" s="8">
        <f t="shared" si="354"/>
        <v>0</v>
      </c>
      <c r="Q150" s="8">
        <f t="shared" si="354"/>
        <v>0</v>
      </c>
      <c r="R150" s="8">
        <f t="shared" ref="R150:V151" si="355">SUM(R151)</f>
        <v>0.32615</v>
      </c>
      <c r="S150" s="8">
        <f t="shared" si="355"/>
        <v>0</v>
      </c>
      <c r="T150" s="8">
        <f t="shared" si="355"/>
        <v>0</v>
      </c>
      <c r="U150" s="8">
        <f t="shared" si="355"/>
        <v>0</v>
      </c>
      <c r="V150" s="8">
        <f t="shared" si="355"/>
        <v>0</v>
      </c>
      <c r="W150" s="8">
        <f t="shared" ref="W150:X151" si="356">SUM(W151)</f>
        <v>1</v>
      </c>
      <c r="X150" s="8">
        <f t="shared" si="356"/>
        <v>0</v>
      </c>
      <c r="Y150" s="8">
        <f t="shared" ref="Y150:Z151" si="357">SUM(Y151)</f>
        <v>1</v>
      </c>
      <c r="Z150" s="22">
        <f t="shared" si="357"/>
        <v>0</v>
      </c>
      <c r="AA150" s="8">
        <f t="shared" si="313"/>
        <v>0</v>
      </c>
      <c r="AB150" s="25"/>
    </row>
    <row r="151" spans="2:28" hidden="1">
      <c r="B151" s="16" t="s">
        <v>1</v>
      </c>
      <c r="C151" s="10" t="s">
        <v>30</v>
      </c>
      <c r="D151" s="8">
        <f t="shared" si="350"/>
        <v>1</v>
      </c>
      <c r="E151" s="8">
        <f t="shared" si="350"/>
        <v>0</v>
      </c>
      <c r="F151" s="8">
        <f t="shared" si="351"/>
        <v>1.2</v>
      </c>
      <c r="G151" s="8">
        <f t="shared" si="351"/>
        <v>0</v>
      </c>
      <c r="H151" s="8">
        <f t="shared" si="351"/>
        <v>0</v>
      </c>
      <c r="I151" s="8">
        <f t="shared" si="352"/>
        <v>1.0736699999999999</v>
      </c>
      <c r="J151" s="8">
        <f t="shared" si="352"/>
        <v>0</v>
      </c>
      <c r="K151" s="8">
        <f t="shared" si="352"/>
        <v>0</v>
      </c>
      <c r="L151" s="8">
        <f t="shared" si="352"/>
        <v>0</v>
      </c>
      <c r="M151" s="8">
        <f t="shared" si="353"/>
        <v>1</v>
      </c>
      <c r="N151" s="8">
        <f t="shared" si="353"/>
        <v>0</v>
      </c>
      <c r="O151" s="8">
        <f t="shared" si="354"/>
        <v>1</v>
      </c>
      <c r="P151" s="8">
        <f t="shared" si="354"/>
        <v>0</v>
      </c>
      <c r="Q151" s="8">
        <f t="shared" si="354"/>
        <v>0</v>
      </c>
      <c r="R151" s="8">
        <f t="shared" si="355"/>
        <v>0.32615</v>
      </c>
      <c r="S151" s="8">
        <f t="shared" si="355"/>
        <v>0</v>
      </c>
      <c r="T151" s="8">
        <f t="shared" si="355"/>
        <v>0</v>
      </c>
      <c r="U151" s="8">
        <f t="shared" si="355"/>
        <v>0</v>
      </c>
      <c r="V151" s="8">
        <f t="shared" si="355"/>
        <v>0</v>
      </c>
      <c r="W151" s="8">
        <f t="shared" si="356"/>
        <v>1</v>
      </c>
      <c r="X151" s="8">
        <f t="shared" si="356"/>
        <v>0</v>
      </c>
      <c r="Y151" s="8">
        <f t="shared" si="357"/>
        <v>1</v>
      </c>
      <c r="Z151" s="22">
        <f t="shared" si="357"/>
        <v>0</v>
      </c>
      <c r="AA151" s="8">
        <f t="shared" si="313"/>
        <v>0</v>
      </c>
      <c r="AB151" s="25"/>
    </row>
    <row r="152" spans="2:28" ht="30" hidden="1">
      <c r="B152" s="16" t="s">
        <v>1</v>
      </c>
      <c r="C152" s="11" t="s">
        <v>31</v>
      </c>
      <c r="D152" s="8">
        <v>1</v>
      </c>
      <c r="E152" s="8">
        <v>0</v>
      </c>
      <c r="F152" s="8">
        <v>1.2</v>
      </c>
      <c r="G152" s="8">
        <v>0</v>
      </c>
      <c r="H152" s="8">
        <v>0</v>
      </c>
      <c r="I152" s="8">
        <v>1.0736699999999999</v>
      </c>
      <c r="J152" s="8">
        <v>0</v>
      </c>
      <c r="K152" s="8">
        <v>0</v>
      </c>
      <c r="L152" s="8">
        <v>0</v>
      </c>
      <c r="M152" s="8">
        <v>1</v>
      </c>
      <c r="N152" s="8">
        <v>0</v>
      </c>
      <c r="O152" s="8">
        <v>1</v>
      </c>
      <c r="P152" s="8">
        <v>0</v>
      </c>
      <c r="Q152" s="8">
        <v>0</v>
      </c>
      <c r="R152" s="8">
        <v>0.32615</v>
      </c>
      <c r="S152" s="8">
        <v>0</v>
      </c>
      <c r="T152" s="8">
        <v>0</v>
      </c>
      <c r="U152" s="8">
        <v>0</v>
      </c>
      <c r="V152" s="8">
        <v>0</v>
      </c>
      <c r="W152" s="8">
        <v>1</v>
      </c>
      <c r="X152" s="8">
        <v>0</v>
      </c>
      <c r="Y152" s="8">
        <v>1</v>
      </c>
      <c r="Z152" s="22">
        <v>0</v>
      </c>
      <c r="AA152" s="8">
        <f t="shared" si="313"/>
        <v>0</v>
      </c>
      <c r="AB152" s="25"/>
    </row>
    <row r="153" spans="2:28" ht="30" hidden="1">
      <c r="B153" s="16" t="s">
        <v>65</v>
      </c>
      <c r="C153" s="5" t="s">
        <v>66</v>
      </c>
      <c r="D153" s="6">
        <f>SUM(D154)</f>
        <v>22</v>
      </c>
      <c r="E153" s="6">
        <f>SUM(E154)</f>
        <v>0</v>
      </c>
      <c r="F153" s="6">
        <f t="shared" ref="F153:H153" si="358">SUM(F154)</f>
        <v>28.33</v>
      </c>
      <c r="G153" s="6">
        <f t="shared" si="358"/>
        <v>0</v>
      </c>
      <c r="H153" s="6">
        <f t="shared" si="358"/>
        <v>0</v>
      </c>
      <c r="I153" s="6">
        <f t="shared" ref="I153:L153" si="359">SUM(I154)</f>
        <v>26.923910000000003</v>
      </c>
      <c r="J153" s="6">
        <f t="shared" si="359"/>
        <v>0</v>
      </c>
      <c r="K153" s="6">
        <f t="shared" si="359"/>
        <v>0</v>
      </c>
      <c r="L153" s="6">
        <f t="shared" si="359"/>
        <v>0</v>
      </c>
      <c r="M153" s="6">
        <f>SUM(M154)</f>
        <v>40</v>
      </c>
      <c r="N153" s="6">
        <f>SUM(N154)</f>
        <v>0</v>
      </c>
      <c r="O153" s="6">
        <f t="shared" ref="O153:Q153" si="360">SUM(O154)</f>
        <v>40</v>
      </c>
      <c r="P153" s="6">
        <f t="shared" si="360"/>
        <v>0</v>
      </c>
      <c r="Q153" s="6">
        <f t="shared" si="360"/>
        <v>0</v>
      </c>
      <c r="R153" s="6">
        <f t="shared" ref="R153:V153" si="361">SUM(R154)</f>
        <v>16.825410000000002</v>
      </c>
      <c r="S153" s="6">
        <f t="shared" si="361"/>
        <v>0</v>
      </c>
      <c r="T153" s="6">
        <f t="shared" si="361"/>
        <v>0</v>
      </c>
      <c r="U153" s="6">
        <f t="shared" si="361"/>
        <v>0</v>
      </c>
      <c r="V153" s="6">
        <f t="shared" si="361"/>
        <v>0</v>
      </c>
      <c r="W153" s="6">
        <f>SUM(W154)</f>
        <v>40</v>
      </c>
      <c r="X153" s="6">
        <f>SUM(X154)</f>
        <v>0</v>
      </c>
      <c r="Y153" s="6">
        <f>SUM(Y154)</f>
        <v>40</v>
      </c>
      <c r="Z153" s="21">
        <f>SUM(Z154)</f>
        <v>0</v>
      </c>
      <c r="AA153" s="6">
        <f t="shared" si="313"/>
        <v>0</v>
      </c>
      <c r="AB153" s="25"/>
    </row>
    <row r="154" spans="2:28" hidden="1">
      <c r="B154" s="16" t="s">
        <v>1</v>
      </c>
      <c r="C154" s="7" t="s">
        <v>23</v>
      </c>
      <c r="D154" s="8">
        <f>SUM(D155:D156)</f>
        <v>22</v>
      </c>
      <c r="E154" s="8">
        <f>SUM(E155:E156)</f>
        <v>0</v>
      </c>
      <c r="F154" s="8">
        <f t="shared" ref="F154:H154" si="362">SUM(F155:F156)</f>
        <v>28.33</v>
      </c>
      <c r="G154" s="8">
        <f t="shared" si="362"/>
        <v>0</v>
      </c>
      <c r="H154" s="8">
        <f t="shared" si="362"/>
        <v>0</v>
      </c>
      <c r="I154" s="8">
        <f t="shared" ref="I154:L154" si="363">SUM(I155:I156)</f>
        <v>26.923910000000003</v>
      </c>
      <c r="J154" s="8">
        <f t="shared" si="363"/>
        <v>0</v>
      </c>
      <c r="K154" s="8">
        <f t="shared" si="363"/>
        <v>0</v>
      </c>
      <c r="L154" s="8">
        <f t="shared" si="363"/>
        <v>0</v>
      </c>
      <c r="M154" s="8">
        <f>SUM(M155:M156)</f>
        <v>40</v>
      </c>
      <c r="N154" s="8">
        <f>SUM(N155:N156)</f>
        <v>0</v>
      </c>
      <c r="O154" s="8">
        <f t="shared" ref="O154:Q154" si="364">SUM(O155:O156)</f>
        <v>40</v>
      </c>
      <c r="P154" s="8">
        <f t="shared" si="364"/>
        <v>0</v>
      </c>
      <c r="Q154" s="8">
        <f t="shared" si="364"/>
        <v>0</v>
      </c>
      <c r="R154" s="8">
        <f t="shared" ref="R154:V154" si="365">SUM(R155:R156)</f>
        <v>16.825410000000002</v>
      </c>
      <c r="S154" s="8">
        <f t="shared" si="365"/>
        <v>0</v>
      </c>
      <c r="T154" s="8">
        <f t="shared" si="365"/>
        <v>0</v>
      </c>
      <c r="U154" s="8">
        <f t="shared" si="365"/>
        <v>0</v>
      </c>
      <c r="V154" s="8">
        <f t="shared" si="365"/>
        <v>0</v>
      </c>
      <c r="W154" s="8">
        <f>SUM(W155:W156)</f>
        <v>40</v>
      </c>
      <c r="X154" s="8">
        <f>SUM(X155:X156)</f>
        <v>0</v>
      </c>
      <c r="Y154" s="8">
        <f>SUM(Y155:Y156)</f>
        <v>40</v>
      </c>
      <c r="Z154" s="22">
        <f>SUM(Z155:Z156)</f>
        <v>0</v>
      </c>
      <c r="AA154" s="8">
        <f t="shared" si="313"/>
        <v>0</v>
      </c>
      <c r="AB154" s="25"/>
    </row>
    <row r="155" spans="2:28" hidden="1">
      <c r="B155" s="16" t="s">
        <v>1</v>
      </c>
      <c r="C155" s="9" t="s">
        <v>25</v>
      </c>
      <c r="D155" s="8">
        <v>21</v>
      </c>
      <c r="E155" s="8">
        <v>0</v>
      </c>
      <c r="F155" s="8">
        <v>28</v>
      </c>
      <c r="G155" s="8">
        <v>0</v>
      </c>
      <c r="H155" s="8">
        <v>0</v>
      </c>
      <c r="I155" s="8">
        <v>26.602910000000001</v>
      </c>
      <c r="J155" s="8">
        <v>0</v>
      </c>
      <c r="K155" s="8">
        <v>0</v>
      </c>
      <c r="L155" s="8">
        <v>0</v>
      </c>
      <c r="M155" s="8">
        <v>39</v>
      </c>
      <c r="N155" s="8">
        <v>0</v>
      </c>
      <c r="O155" s="8">
        <v>39</v>
      </c>
      <c r="P155" s="8">
        <v>0</v>
      </c>
      <c r="Q155" s="8">
        <v>0</v>
      </c>
      <c r="R155" s="8">
        <v>16.60941</v>
      </c>
      <c r="S155" s="8">
        <v>0</v>
      </c>
      <c r="T155" s="8">
        <v>0</v>
      </c>
      <c r="U155" s="8">
        <v>0</v>
      </c>
      <c r="V155" s="8">
        <v>0</v>
      </c>
      <c r="W155" s="8">
        <v>39</v>
      </c>
      <c r="X155" s="8">
        <v>0</v>
      </c>
      <c r="Y155" s="8">
        <v>39</v>
      </c>
      <c r="Z155" s="22">
        <v>0</v>
      </c>
      <c r="AA155" s="8">
        <f t="shared" si="313"/>
        <v>0</v>
      </c>
      <c r="AB155" s="25"/>
    </row>
    <row r="156" spans="2:28" hidden="1">
      <c r="B156" s="16" t="s">
        <v>1</v>
      </c>
      <c r="C156" s="9" t="s">
        <v>29</v>
      </c>
      <c r="D156" s="8">
        <f t="shared" ref="D156:E157" si="366">SUM(D157)</f>
        <v>1</v>
      </c>
      <c r="E156" s="8">
        <f t="shared" si="366"/>
        <v>0</v>
      </c>
      <c r="F156" s="8">
        <f t="shared" ref="F156:H157" si="367">SUM(F157)</f>
        <v>0.33</v>
      </c>
      <c r="G156" s="8">
        <f t="shared" si="367"/>
        <v>0</v>
      </c>
      <c r="H156" s="8">
        <f t="shared" si="367"/>
        <v>0</v>
      </c>
      <c r="I156" s="8">
        <f t="shared" ref="I156:L157" si="368">SUM(I157)</f>
        <v>0.32100000000000001</v>
      </c>
      <c r="J156" s="8">
        <f t="shared" si="368"/>
        <v>0</v>
      </c>
      <c r="K156" s="8">
        <f t="shared" si="368"/>
        <v>0</v>
      </c>
      <c r="L156" s="8">
        <f t="shared" si="368"/>
        <v>0</v>
      </c>
      <c r="M156" s="8">
        <f t="shared" ref="M156:N157" si="369">SUM(M157)</f>
        <v>1</v>
      </c>
      <c r="N156" s="8">
        <f t="shared" si="369"/>
        <v>0</v>
      </c>
      <c r="O156" s="8">
        <f t="shared" ref="O156:Q157" si="370">SUM(O157)</f>
        <v>1</v>
      </c>
      <c r="P156" s="8">
        <f t="shared" si="370"/>
        <v>0</v>
      </c>
      <c r="Q156" s="8">
        <f t="shared" si="370"/>
        <v>0</v>
      </c>
      <c r="R156" s="8">
        <f t="shared" ref="R156:V157" si="371">SUM(R157)</f>
        <v>0.216</v>
      </c>
      <c r="S156" s="8">
        <f t="shared" si="371"/>
        <v>0</v>
      </c>
      <c r="T156" s="8">
        <f t="shared" si="371"/>
        <v>0</v>
      </c>
      <c r="U156" s="8">
        <f t="shared" si="371"/>
        <v>0</v>
      </c>
      <c r="V156" s="8">
        <f t="shared" si="371"/>
        <v>0</v>
      </c>
      <c r="W156" s="8">
        <f t="shared" ref="W156:X157" si="372">SUM(W157)</f>
        <v>1</v>
      </c>
      <c r="X156" s="8">
        <f t="shared" si="372"/>
        <v>0</v>
      </c>
      <c r="Y156" s="8">
        <f t="shared" ref="Y156:Z157" si="373">SUM(Y157)</f>
        <v>1</v>
      </c>
      <c r="Z156" s="22">
        <f t="shared" si="373"/>
        <v>0</v>
      </c>
      <c r="AA156" s="8">
        <f t="shared" si="313"/>
        <v>0</v>
      </c>
      <c r="AB156" s="25"/>
    </row>
    <row r="157" spans="2:28" hidden="1">
      <c r="B157" s="16" t="s">
        <v>1</v>
      </c>
      <c r="C157" s="10" t="s">
        <v>30</v>
      </c>
      <c r="D157" s="8">
        <f t="shared" si="366"/>
        <v>1</v>
      </c>
      <c r="E157" s="8">
        <f t="shared" si="366"/>
        <v>0</v>
      </c>
      <c r="F157" s="8">
        <f t="shared" si="367"/>
        <v>0.33</v>
      </c>
      <c r="G157" s="8">
        <f t="shared" si="367"/>
        <v>0</v>
      </c>
      <c r="H157" s="8">
        <f t="shared" si="367"/>
        <v>0</v>
      </c>
      <c r="I157" s="8">
        <f t="shared" si="368"/>
        <v>0.32100000000000001</v>
      </c>
      <c r="J157" s="8">
        <f t="shared" si="368"/>
        <v>0</v>
      </c>
      <c r="K157" s="8">
        <f t="shared" si="368"/>
        <v>0</v>
      </c>
      <c r="L157" s="8">
        <f t="shared" si="368"/>
        <v>0</v>
      </c>
      <c r="M157" s="8">
        <f t="shared" si="369"/>
        <v>1</v>
      </c>
      <c r="N157" s="8">
        <f t="shared" si="369"/>
        <v>0</v>
      </c>
      <c r="O157" s="8">
        <f t="shared" si="370"/>
        <v>1</v>
      </c>
      <c r="P157" s="8">
        <f t="shared" si="370"/>
        <v>0</v>
      </c>
      <c r="Q157" s="8">
        <f t="shared" si="370"/>
        <v>0</v>
      </c>
      <c r="R157" s="8">
        <f t="shared" si="371"/>
        <v>0.216</v>
      </c>
      <c r="S157" s="8">
        <f t="shared" si="371"/>
        <v>0</v>
      </c>
      <c r="T157" s="8">
        <f t="shared" si="371"/>
        <v>0</v>
      </c>
      <c r="U157" s="8">
        <f t="shared" si="371"/>
        <v>0</v>
      </c>
      <c r="V157" s="8">
        <f t="shared" si="371"/>
        <v>0</v>
      </c>
      <c r="W157" s="8">
        <f t="shared" si="372"/>
        <v>1</v>
      </c>
      <c r="X157" s="8">
        <f t="shared" si="372"/>
        <v>0</v>
      </c>
      <c r="Y157" s="8">
        <f t="shared" si="373"/>
        <v>1</v>
      </c>
      <c r="Z157" s="22">
        <f t="shared" si="373"/>
        <v>0</v>
      </c>
      <c r="AA157" s="8">
        <f t="shared" si="313"/>
        <v>0</v>
      </c>
      <c r="AB157" s="25"/>
    </row>
    <row r="158" spans="2:28" ht="30" hidden="1">
      <c r="B158" s="16" t="s">
        <v>1</v>
      </c>
      <c r="C158" s="11" t="s">
        <v>31</v>
      </c>
      <c r="D158" s="8">
        <v>1</v>
      </c>
      <c r="E158" s="8">
        <v>0</v>
      </c>
      <c r="F158" s="8">
        <v>0.33</v>
      </c>
      <c r="G158" s="8">
        <v>0</v>
      </c>
      <c r="H158" s="8">
        <v>0</v>
      </c>
      <c r="I158" s="8">
        <v>0.32100000000000001</v>
      </c>
      <c r="J158" s="8">
        <v>0</v>
      </c>
      <c r="K158" s="8">
        <v>0</v>
      </c>
      <c r="L158" s="8">
        <v>0</v>
      </c>
      <c r="M158" s="8">
        <v>1</v>
      </c>
      <c r="N158" s="8">
        <v>0</v>
      </c>
      <c r="O158" s="8">
        <v>1</v>
      </c>
      <c r="P158" s="8">
        <v>0</v>
      </c>
      <c r="Q158" s="8">
        <v>0</v>
      </c>
      <c r="R158" s="8">
        <v>0.216</v>
      </c>
      <c r="S158" s="8">
        <v>0</v>
      </c>
      <c r="T158" s="8">
        <v>0</v>
      </c>
      <c r="U158" s="8">
        <v>0</v>
      </c>
      <c r="V158" s="8">
        <v>0</v>
      </c>
      <c r="W158" s="8">
        <v>1</v>
      </c>
      <c r="X158" s="8">
        <v>0</v>
      </c>
      <c r="Y158" s="8">
        <v>1</v>
      </c>
      <c r="Z158" s="22">
        <v>0</v>
      </c>
      <c r="AA158" s="8">
        <f t="shared" si="313"/>
        <v>0</v>
      </c>
      <c r="AB158" s="25"/>
    </row>
    <row r="159" spans="2:28" ht="30" hidden="1">
      <c r="B159" s="16" t="s">
        <v>67</v>
      </c>
      <c r="C159" s="5" t="s">
        <v>68</v>
      </c>
      <c r="D159" s="6">
        <f>SUM(D160)</f>
        <v>20</v>
      </c>
      <c r="E159" s="6">
        <f>SUM(E160)</f>
        <v>0</v>
      </c>
      <c r="F159" s="6">
        <f t="shared" ref="F159:H159" si="374">SUM(F160)</f>
        <v>25</v>
      </c>
      <c r="G159" s="6">
        <f t="shared" si="374"/>
        <v>0</v>
      </c>
      <c r="H159" s="6">
        <f t="shared" si="374"/>
        <v>0</v>
      </c>
      <c r="I159" s="6">
        <f t="shared" ref="I159:L159" si="375">SUM(I160)</f>
        <v>20.56908</v>
      </c>
      <c r="J159" s="6">
        <f t="shared" si="375"/>
        <v>0</v>
      </c>
      <c r="K159" s="6">
        <f t="shared" si="375"/>
        <v>0</v>
      </c>
      <c r="L159" s="6">
        <f t="shared" si="375"/>
        <v>0</v>
      </c>
      <c r="M159" s="6">
        <f>SUM(M160)</f>
        <v>34</v>
      </c>
      <c r="N159" s="6">
        <f>SUM(N160)</f>
        <v>0</v>
      </c>
      <c r="O159" s="6">
        <f t="shared" ref="O159:Q159" si="376">SUM(O160)</f>
        <v>34</v>
      </c>
      <c r="P159" s="6">
        <f t="shared" si="376"/>
        <v>0</v>
      </c>
      <c r="Q159" s="6">
        <f t="shared" si="376"/>
        <v>0</v>
      </c>
      <c r="R159" s="6">
        <f t="shared" ref="R159:V159" si="377">SUM(R160)</f>
        <v>15.55963</v>
      </c>
      <c r="S159" s="6">
        <f t="shared" si="377"/>
        <v>0</v>
      </c>
      <c r="T159" s="6">
        <f t="shared" si="377"/>
        <v>0</v>
      </c>
      <c r="U159" s="6">
        <f t="shared" si="377"/>
        <v>0</v>
      </c>
      <c r="V159" s="6">
        <f t="shared" si="377"/>
        <v>0</v>
      </c>
      <c r="W159" s="6">
        <f>SUM(W160)</f>
        <v>34</v>
      </c>
      <c r="X159" s="6">
        <f>SUM(X160)</f>
        <v>0</v>
      </c>
      <c r="Y159" s="6">
        <f>SUM(Y160)</f>
        <v>34</v>
      </c>
      <c r="Z159" s="21">
        <f>SUM(Z160)</f>
        <v>0</v>
      </c>
      <c r="AA159" s="6">
        <f t="shared" si="313"/>
        <v>0</v>
      </c>
      <c r="AB159" s="25"/>
    </row>
    <row r="160" spans="2:28" hidden="1">
      <c r="B160" s="16" t="s">
        <v>1</v>
      </c>
      <c r="C160" s="7" t="s">
        <v>23</v>
      </c>
      <c r="D160" s="8">
        <f>SUM(D161:D162)</f>
        <v>20</v>
      </c>
      <c r="E160" s="8">
        <f>SUM(E161:E162)</f>
        <v>0</v>
      </c>
      <c r="F160" s="8">
        <f t="shared" ref="F160:H160" si="378">SUM(F161:F162)</f>
        <v>25</v>
      </c>
      <c r="G160" s="8">
        <f t="shared" si="378"/>
        <v>0</v>
      </c>
      <c r="H160" s="8">
        <f t="shared" si="378"/>
        <v>0</v>
      </c>
      <c r="I160" s="8">
        <f t="shared" ref="I160:L160" si="379">SUM(I161:I162)</f>
        <v>20.56908</v>
      </c>
      <c r="J160" s="8">
        <f t="shared" si="379"/>
        <v>0</v>
      </c>
      <c r="K160" s="8">
        <f t="shared" si="379"/>
        <v>0</v>
      </c>
      <c r="L160" s="8">
        <f t="shared" si="379"/>
        <v>0</v>
      </c>
      <c r="M160" s="8">
        <f>SUM(M161:M162)</f>
        <v>34</v>
      </c>
      <c r="N160" s="8">
        <f>SUM(N161:N162)</f>
        <v>0</v>
      </c>
      <c r="O160" s="8">
        <f t="shared" ref="O160:Q160" si="380">SUM(O161:O162)</f>
        <v>34</v>
      </c>
      <c r="P160" s="8">
        <f t="shared" si="380"/>
        <v>0</v>
      </c>
      <c r="Q160" s="8">
        <f t="shared" si="380"/>
        <v>0</v>
      </c>
      <c r="R160" s="8">
        <f t="shared" ref="R160:V160" si="381">SUM(R161:R162)</f>
        <v>15.55963</v>
      </c>
      <c r="S160" s="8">
        <f t="shared" si="381"/>
        <v>0</v>
      </c>
      <c r="T160" s="8">
        <f t="shared" si="381"/>
        <v>0</v>
      </c>
      <c r="U160" s="8">
        <f t="shared" si="381"/>
        <v>0</v>
      </c>
      <c r="V160" s="8">
        <f t="shared" si="381"/>
        <v>0</v>
      </c>
      <c r="W160" s="8">
        <f>SUM(W161:W162)</f>
        <v>34</v>
      </c>
      <c r="X160" s="8">
        <f>SUM(X161:X162)</f>
        <v>0</v>
      </c>
      <c r="Y160" s="8">
        <f>SUM(Y161:Y162)</f>
        <v>34</v>
      </c>
      <c r="Z160" s="22">
        <f>SUM(Z161:Z162)</f>
        <v>0</v>
      </c>
      <c r="AA160" s="8">
        <f t="shared" si="313"/>
        <v>0</v>
      </c>
      <c r="AB160" s="25"/>
    </row>
    <row r="161" spans="2:28" hidden="1">
      <c r="B161" s="16" t="s">
        <v>1</v>
      </c>
      <c r="C161" s="9" t="s">
        <v>25</v>
      </c>
      <c r="D161" s="8">
        <v>20</v>
      </c>
      <c r="E161" s="8">
        <v>0</v>
      </c>
      <c r="F161" s="8">
        <v>24.5</v>
      </c>
      <c r="G161" s="8">
        <v>0</v>
      </c>
      <c r="H161" s="8">
        <v>0</v>
      </c>
      <c r="I161" s="8">
        <v>20.17868</v>
      </c>
      <c r="J161" s="8">
        <v>0</v>
      </c>
      <c r="K161" s="8">
        <v>0</v>
      </c>
      <c r="L161" s="8">
        <v>0</v>
      </c>
      <c r="M161" s="8">
        <v>33</v>
      </c>
      <c r="N161" s="8">
        <v>0</v>
      </c>
      <c r="O161" s="8">
        <v>33</v>
      </c>
      <c r="P161" s="8">
        <v>0</v>
      </c>
      <c r="Q161" s="8">
        <v>0</v>
      </c>
      <c r="R161" s="8">
        <v>15.266830000000001</v>
      </c>
      <c r="S161" s="8">
        <v>0</v>
      </c>
      <c r="T161" s="8">
        <v>0</v>
      </c>
      <c r="U161" s="8">
        <v>0</v>
      </c>
      <c r="V161" s="8">
        <v>0</v>
      </c>
      <c r="W161" s="8">
        <v>33</v>
      </c>
      <c r="X161" s="8">
        <v>0</v>
      </c>
      <c r="Y161" s="8">
        <v>33</v>
      </c>
      <c r="Z161" s="22">
        <v>0</v>
      </c>
      <c r="AA161" s="8">
        <f t="shared" si="313"/>
        <v>0</v>
      </c>
      <c r="AB161" s="25"/>
    </row>
    <row r="162" spans="2:28" hidden="1">
      <c r="B162" s="16" t="s">
        <v>1</v>
      </c>
      <c r="C162" s="9" t="s">
        <v>29</v>
      </c>
      <c r="D162" s="8">
        <f t="shared" ref="D162:E163" si="382">SUM(D163)</f>
        <v>0</v>
      </c>
      <c r="E162" s="8">
        <f t="shared" si="382"/>
        <v>0</v>
      </c>
      <c r="F162" s="8">
        <f t="shared" ref="F162:H163" si="383">SUM(F163)</f>
        <v>0.5</v>
      </c>
      <c r="G162" s="8">
        <f t="shared" si="383"/>
        <v>0</v>
      </c>
      <c r="H162" s="8">
        <f t="shared" si="383"/>
        <v>0</v>
      </c>
      <c r="I162" s="8">
        <f t="shared" ref="I162:L163" si="384">SUM(I163)</f>
        <v>0.39040000000000002</v>
      </c>
      <c r="J162" s="8">
        <f t="shared" si="384"/>
        <v>0</v>
      </c>
      <c r="K162" s="8">
        <f t="shared" si="384"/>
        <v>0</v>
      </c>
      <c r="L162" s="8">
        <f t="shared" si="384"/>
        <v>0</v>
      </c>
      <c r="M162" s="8">
        <f t="shared" ref="M162:N163" si="385">SUM(M163)</f>
        <v>1</v>
      </c>
      <c r="N162" s="8">
        <f t="shared" si="385"/>
        <v>0</v>
      </c>
      <c r="O162" s="8">
        <f t="shared" ref="O162:Q163" si="386">SUM(O163)</f>
        <v>1</v>
      </c>
      <c r="P162" s="8">
        <f t="shared" si="386"/>
        <v>0</v>
      </c>
      <c r="Q162" s="8">
        <f t="shared" si="386"/>
        <v>0</v>
      </c>
      <c r="R162" s="8">
        <f t="shared" ref="R162:V163" si="387">SUM(R163)</f>
        <v>0.2928</v>
      </c>
      <c r="S162" s="8">
        <f t="shared" si="387"/>
        <v>0</v>
      </c>
      <c r="T162" s="8">
        <f t="shared" si="387"/>
        <v>0</v>
      </c>
      <c r="U162" s="8">
        <f t="shared" si="387"/>
        <v>0</v>
      </c>
      <c r="V162" s="8">
        <f t="shared" si="387"/>
        <v>0</v>
      </c>
      <c r="W162" s="8">
        <f t="shared" ref="W162:X163" si="388">SUM(W163)</f>
        <v>1</v>
      </c>
      <c r="X162" s="8">
        <f t="shared" si="388"/>
        <v>0</v>
      </c>
      <c r="Y162" s="8">
        <f t="shared" ref="Y162:Z163" si="389">SUM(Y163)</f>
        <v>1</v>
      </c>
      <c r="Z162" s="22">
        <f t="shared" si="389"/>
        <v>0</v>
      </c>
      <c r="AA162" s="8">
        <f t="shared" si="313"/>
        <v>0</v>
      </c>
      <c r="AB162" s="25"/>
    </row>
    <row r="163" spans="2:28" hidden="1">
      <c r="B163" s="16" t="s">
        <v>1</v>
      </c>
      <c r="C163" s="10" t="s">
        <v>30</v>
      </c>
      <c r="D163" s="8">
        <f t="shared" si="382"/>
        <v>0</v>
      </c>
      <c r="E163" s="8">
        <f t="shared" si="382"/>
        <v>0</v>
      </c>
      <c r="F163" s="8">
        <f t="shared" si="383"/>
        <v>0.5</v>
      </c>
      <c r="G163" s="8">
        <f t="shared" si="383"/>
        <v>0</v>
      </c>
      <c r="H163" s="8">
        <f t="shared" si="383"/>
        <v>0</v>
      </c>
      <c r="I163" s="8">
        <f t="shared" si="384"/>
        <v>0.39040000000000002</v>
      </c>
      <c r="J163" s="8">
        <f t="shared" si="384"/>
        <v>0</v>
      </c>
      <c r="K163" s="8">
        <f t="shared" si="384"/>
        <v>0</v>
      </c>
      <c r="L163" s="8">
        <f t="shared" si="384"/>
        <v>0</v>
      </c>
      <c r="M163" s="8">
        <f t="shared" si="385"/>
        <v>1</v>
      </c>
      <c r="N163" s="8">
        <f t="shared" si="385"/>
        <v>0</v>
      </c>
      <c r="O163" s="8">
        <f t="shared" si="386"/>
        <v>1</v>
      </c>
      <c r="P163" s="8">
        <f t="shared" si="386"/>
        <v>0</v>
      </c>
      <c r="Q163" s="8">
        <f t="shared" si="386"/>
        <v>0</v>
      </c>
      <c r="R163" s="8">
        <f t="shared" si="387"/>
        <v>0.2928</v>
      </c>
      <c r="S163" s="8">
        <f t="shared" si="387"/>
        <v>0</v>
      </c>
      <c r="T163" s="8">
        <f t="shared" si="387"/>
        <v>0</v>
      </c>
      <c r="U163" s="8">
        <f t="shared" si="387"/>
        <v>0</v>
      </c>
      <c r="V163" s="8">
        <f t="shared" si="387"/>
        <v>0</v>
      </c>
      <c r="W163" s="8">
        <f t="shared" si="388"/>
        <v>1</v>
      </c>
      <c r="X163" s="8">
        <f t="shared" si="388"/>
        <v>0</v>
      </c>
      <c r="Y163" s="8">
        <f t="shared" si="389"/>
        <v>1</v>
      </c>
      <c r="Z163" s="22">
        <f t="shared" si="389"/>
        <v>0</v>
      </c>
      <c r="AA163" s="8">
        <f t="shared" si="313"/>
        <v>0</v>
      </c>
      <c r="AB163" s="25"/>
    </row>
    <row r="164" spans="2:28" ht="30" hidden="1">
      <c r="B164" s="16" t="s">
        <v>1</v>
      </c>
      <c r="C164" s="11" t="s">
        <v>31</v>
      </c>
      <c r="D164" s="8">
        <v>0</v>
      </c>
      <c r="E164" s="8">
        <v>0</v>
      </c>
      <c r="F164" s="8">
        <v>0.5</v>
      </c>
      <c r="G164" s="8">
        <v>0</v>
      </c>
      <c r="H164" s="8">
        <v>0</v>
      </c>
      <c r="I164" s="8">
        <v>0.39040000000000002</v>
      </c>
      <c r="J164" s="8">
        <v>0</v>
      </c>
      <c r="K164" s="8">
        <v>0</v>
      </c>
      <c r="L164" s="8">
        <v>0</v>
      </c>
      <c r="M164" s="8">
        <v>1</v>
      </c>
      <c r="N164" s="8">
        <v>0</v>
      </c>
      <c r="O164" s="8">
        <v>1</v>
      </c>
      <c r="P164" s="8">
        <v>0</v>
      </c>
      <c r="Q164" s="8">
        <v>0</v>
      </c>
      <c r="R164" s="8">
        <v>0.2928</v>
      </c>
      <c r="S164" s="8">
        <v>0</v>
      </c>
      <c r="T164" s="8">
        <v>0</v>
      </c>
      <c r="U164" s="8">
        <v>0</v>
      </c>
      <c r="V164" s="8">
        <v>0</v>
      </c>
      <c r="W164" s="8">
        <v>1</v>
      </c>
      <c r="X164" s="8">
        <v>0</v>
      </c>
      <c r="Y164" s="8">
        <v>1</v>
      </c>
      <c r="Z164" s="22">
        <v>0</v>
      </c>
      <c r="AA164" s="8">
        <f t="shared" si="313"/>
        <v>0</v>
      </c>
      <c r="AB164" s="25"/>
    </row>
    <row r="165" spans="2:28" ht="30" hidden="1">
      <c r="B165" s="16" t="s">
        <v>69</v>
      </c>
      <c r="C165" s="5" t="s">
        <v>70</v>
      </c>
      <c r="D165" s="6">
        <f>SUM(D166)</f>
        <v>45</v>
      </c>
      <c r="E165" s="6">
        <f>SUM(E166)</f>
        <v>0</v>
      </c>
      <c r="F165" s="6">
        <f t="shared" ref="F165:H165" si="390">SUM(F166)</f>
        <v>49.19</v>
      </c>
      <c r="G165" s="6">
        <f t="shared" si="390"/>
        <v>0</v>
      </c>
      <c r="H165" s="6">
        <f t="shared" si="390"/>
        <v>0</v>
      </c>
      <c r="I165" s="6">
        <f t="shared" ref="I165:L165" si="391">SUM(I166)</f>
        <v>48.426600000000001</v>
      </c>
      <c r="J165" s="6">
        <f t="shared" si="391"/>
        <v>0</v>
      </c>
      <c r="K165" s="6">
        <f t="shared" si="391"/>
        <v>0</v>
      </c>
      <c r="L165" s="6">
        <f t="shared" si="391"/>
        <v>0</v>
      </c>
      <c r="M165" s="6">
        <f>SUM(M166)</f>
        <v>60</v>
      </c>
      <c r="N165" s="6">
        <f>SUM(N166)</f>
        <v>0</v>
      </c>
      <c r="O165" s="6">
        <f t="shared" ref="O165:Q165" si="392">SUM(O166)</f>
        <v>60</v>
      </c>
      <c r="P165" s="6">
        <f t="shared" si="392"/>
        <v>0</v>
      </c>
      <c r="Q165" s="6">
        <f t="shared" si="392"/>
        <v>0</v>
      </c>
      <c r="R165" s="6">
        <f t="shared" ref="R165:V165" si="393">SUM(R166)</f>
        <v>28.99108</v>
      </c>
      <c r="S165" s="6">
        <f t="shared" si="393"/>
        <v>0</v>
      </c>
      <c r="T165" s="6">
        <f t="shared" si="393"/>
        <v>0</v>
      </c>
      <c r="U165" s="6">
        <f t="shared" si="393"/>
        <v>0</v>
      </c>
      <c r="V165" s="6">
        <f t="shared" si="393"/>
        <v>0</v>
      </c>
      <c r="W165" s="6">
        <f>SUM(W166)</f>
        <v>60</v>
      </c>
      <c r="X165" s="6">
        <f>SUM(X166)</f>
        <v>0</v>
      </c>
      <c r="Y165" s="6">
        <f>SUM(Y166)</f>
        <v>60</v>
      </c>
      <c r="Z165" s="21">
        <f>SUM(Z166)</f>
        <v>0</v>
      </c>
      <c r="AA165" s="6">
        <f t="shared" si="313"/>
        <v>0</v>
      </c>
      <c r="AB165" s="25"/>
    </row>
    <row r="166" spans="2:28" hidden="1">
      <c r="B166" s="16" t="s">
        <v>1</v>
      </c>
      <c r="C166" s="7" t="s">
        <v>23</v>
      </c>
      <c r="D166" s="8">
        <f>SUM(D167:D168)</f>
        <v>45</v>
      </c>
      <c r="E166" s="8">
        <f>SUM(E167:E168)</f>
        <v>0</v>
      </c>
      <c r="F166" s="8">
        <f t="shared" ref="F166:H166" si="394">SUM(F167:F168)</f>
        <v>49.19</v>
      </c>
      <c r="G166" s="8">
        <f t="shared" si="394"/>
        <v>0</v>
      </c>
      <c r="H166" s="8">
        <f t="shared" si="394"/>
        <v>0</v>
      </c>
      <c r="I166" s="8">
        <f t="shared" ref="I166:L166" si="395">SUM(I167:I168)</f>
        <v>48.426600000000001</v>
      </c>
      <c r="J166" s="8">
        <f t="shared" si="395"/>
        <v>0</v>
      </c>
      <c r="K166" s="8">
        <f t="shared" si="395"/>
        <v>0</v>
      </c>
      <c r="L166" s="8">
        <f t="shared" si="395"/>
        <v>0</v>
      </c>
      <c r="M166" s="8">
        <f>SUM(M167:M168)</f>
        <v>60</v>
      </c>
      <c r="N166" s="8">
        <f>SUM(N167:N168)</f>
        <v>0</v>
      </c>
      <c r="O166" s="8">
        <f t="shared" ref="O166:Q166" si="396">SUM(O167:O168)</f>
        <v>60</v>
      </c>
      <c r="P166" s="8">
        <f t="shared" si="396"/>
        <v>0</v>
      </c>
      <c r="Q166" s="8">
        <f t="shared" si="396"/>
        <v>0</v>
      </c>
      <c r="R166" s="8">
        <f t="shared" ref="R166:V166" si="397">SUM(R167:R168)</f>
        <v>28.99108</v>
      </c>
      <c r="S166" s="8">
        <f t="shared" si="397"/>
        <v>0</v>
      </c>
      <c r="T166" s="8">
        <f t="shared" si="397"/>
        <v>0</v>
      </c>
      <c r="U166" s="8">
        <f t="shared" si="397"/>
        <v>0</v>
      </c>
      <c r="V166" s="8">
        <f t="shared" si="397"/>
        <v>0</v>
      </c>
      <c r="W166" s="8">
        <f>SUM(W167:W168)</f>
        <v>60</v>
      </c>
      <c r="X166" s="8">
        <f>SUM(X167:X168)</f>
        <v>0</v>
      </c>
      <c r="Y166" s="8">
        <f>SUM(Y167:Y168)</f>
        <v>60</v>
      </c>
      <c r="Z166" s="22">
        <f>SUM(Z167:Z168)</f>
        <v>0</v>
      </c>
      <c r="AA166" s="8">
        <f t="shared" si="313"/>
        <v>0</v>
      </c>
      <c r="AB166" s="25"/>
    </row>
    <row r="167" spans="2:28" hidden="1">
      <c r="B167" s="16" t="s">
        <v>1</v>
      </c>
      <c r="C167" s="9" t="s">
        <v>25</v>
      </c>
      <c r="D167" s="8">
        <v>44</v>
      </c>
      <c r="E167" s="8">
        <v>0</v>
      </c>
      <c r="F167" s="8">
        <v>47.89</v>
      </c>
      <c r="G167" s="8">
        <v>0</v>
      </c>
      <c r="H167" s="8">
        <v>0</v>
      </c>
      <c r="I167" s="8">
        <v>47.219320000000003</v>
      </c>
      <c r="J167" s="8">
        <v>0</v>
      </c>
      <c r="K167" s="8">
        <v>0</v>
      </c>
      <c r="L167" s="8">
        <v>0</v>
      </c>
      <c r="M167" s="8">
        <v>59</v>
      </c>
      <c r="N167" s="8">
        <v>0</v>
      </c>
      <c r="O167" s="8">
        <v>59</v>
      </c>
      <c r="P167" s="8">
        <v>0</v>
      </c>
      <c r="Q167" s="8">
        <v>0</v>
      </c>
      <c r="R167" s="8">
        <v>28.819279999999999</v>
      </c>
      <c r="S167" s="8">
        <v>0</v>
      </c>
      <c r="T167" s="8">
        <v>0</v>
      </c>
      <c r="U167" s="8">
        <v>0</v>
      </c>
      <c r="V167" s="8">
        <v>0</v>
      </c>
      <c r="W167" s="8">
        <v>59</v>
      </c>
      <c r="X167" s="8">
        <v>0</v>
      </c>
      <c r="Y167" s="8">
        <v>59</v>
      </c>
      <c r="Z167" s="22">
        <v>0</v>
      </c>
      <c r="AA167" s="8">
        <f t="shared" si="313"/>
        <v>0</v>
      </c>
      <c r="AB167" s="25"/>
    </row>
    <row r="168" spans="2:28" hidden="1">
      <c r="B168" s="16" t="s">
        <v>1</v>
      </c>
      <c r="C168" s="9" t="s">
        <v>29</v>
      </c>
      <c r="D168" s="8">
        <f t="shared" ref="D168:E169" si="398">SUM(D169)</f>
        <v>1</v>
      </c>
      <c r="E168" s="8">
        <f t="shared" si="398"/>
        <v>0</v>
      </c>
      <c r="F168" s="8">
        <f t="shared" ref="F168:H169" si="399">SUM(F169)</f>
        <v>1.3</v>
      </c>
      <c r="G168" s="8">
        <f t="shared" si="399"/>
        <v>0</v>
      </c>
      <c r="H168" s="8">
        <f t="shared" si="399"/>
        <v>0</v>
      </c>
      <c r="I168" s="8">
        <f t="shared" ref="I168:L169" si="400">SUM(I169)</f>
        <v>1.2072799999999999</v>
      </c>
      <c r="J168" s="8">
        <f t="shared" si="400"/>
        <v>0</v>
      </c>
      <c r="K168" s="8">
        <f t="shared" si="400"/>
        <v>0</v>
      </c>
      <c r="L168" s="8">
        <f t="shared" si="400"/>
        <v>0</v>
      </c>
      <c r="M168" s="8">
        <f t="shared" ref="M168:N169" si="401">SUM(M169)</f>
        <v>1</v>
      </c>
      <c r="N168" s="8">
        <f t="shared" si="401"/>
        <v>0</v>
      </c>
      <c r="O168" s="8">
        <f t="shared" ref="O168:Q169" si="402">SUM(O169)</f>
        <v>1</v>
      </c>
      <c r="P168" s="8">
        <f t="shared" si="402"/>
        <v>0</v>
      </c>
      <c r="Q168" s="8">
        <f t="shared" si="402"/>
        <v>0</v>
      </c>
      <c r="R168" s="8">
        <f t="shared" ref="R168:V169" si="403">SUM(R169)</f>
        <v>0.17180000000000001</v>
      </c>
      <c r="S168" s="8">
        <f t="shared" si="403"/>
        <v>0</v>
      </c>
      <c r="T168" s="8">
        <f t="shared" si="403"/>
        <v>0</v>
      </c>
      <c r="U168" s="8">
        <f t="shared" si="403"/>
        <v>0</v>
      </c>
      <c r="V168" s="8">
        <f t="shared" si="403"/>
        <v>0</v>
      </c>
      <c r="W168" s="8">
        <f t="shared" ref="W168:X169" si="404">SUM(W169)</f>
        <v>1</v>
      </c>
      <c r="X168" s="8">
        <f t="shared" si="404"/>
        <v>0</v>
      </c>
      <c r="Y168" s="8">
        <f t="shared" ref="Y168:Z169" si="405">SUM(Y169)</f>
        <v>1</v>
      </c>
      <c r="Z168" s="22">
        <f t="shared" si="405"/>
        <v>0</v>
      </c>
      <c r="AA168" s="8">
        <f t="shared" si="313"/>
        <v>0</v>
      </c>
      <c r="AB168" s="25"/>
    </row>
    <row r="169" spans="2:28" hidden="1">
      <c r="B169" s="16" t="s">
        <v>1</v>
      </c>
      <c r="C169" s="10" t="s">
        <v>30</v>
      </c>
      <c r="D169" s="8">
        <f t="shared" si="398"/>
        <v>1</v>
      </c>
      <c r="E169" s="8">
        <f t="shared" si="398"/>
        <v>0</v>
      </c>
      <c r="F169" s="8">
        <f t="shared" si="399"/>
        <v>1.3</v>
      </c>
      <c r="G169" s="8">
        <f t="shared" si="399"/>
        <v>0</v>
      </c>
      <c r="H169" s="8">
        <f t="shared" si="399"/>
        <v>0</v>
      </c>
      <c r="I169" s="8">
        <f t="shared" si="400"/>
        <v>1.2072799999999999</v>
      </c>
      <c r="J169" s="8">
        <f t="shared" si="400"/>
        <v>0</v>
      </c>
      <c r="K169" s="8">
        <f t="shared" si="400"/>
        <v>0</v>
      </c>
      <c r="L169" s="8">
        <f t="shared" si="400"/>
        <v>0</v>
      </c>
      <c r="M169" s="8">
        <f t="shared" si="401"/>
        <v>1</v>
      </c>
      <c r="N169" s="8">
        <f t="shared" si="401"/>
        <v>0</v>
      </c>
      <c r="O169" s="8">
        <f t="shared" si="402"/>
        <v>1</v>
      </c>
      <c r="P169" s="8">
        <f t="shared" si="402"/>
        <v>0</v>
      </c>
      <c r="Q169" s="8">
        <f t="shared" si="402"/>
        <v>0</v>
      </c>
      <c r="R169" s="8">
        <f t="shared" si="403"/>
        <v>0.17180000000000001</v>
      </c>
      <c r="S169" s="8">
        <f t="shared" si="403"/>
        <v>0</v>
      </c>
      <c r="T169" s="8">
        <f t="shared" si="403"/>
        <v>0</v>
      </c>
      <c r="U169" s="8">
        <f t="shared" si="403"/>
        <v>0</v>
      </c>
      <c r="V169" s="8">
        <f t="shared" si="403"/>
        <v>0</v>
      </c>
      <c r="W169" s="8">
        <f t="shared" si="404"/>
        <v>1</v>
      </c>
      <c r="X169" s="8">
        <f t="shared" si="404"/>
        <v>0</v>
      </c>
      <c r="Y169" s="8">
        <f t="shared" si="405"/>
        <v>1</v>
      </c>
      <c r="Z169" s="22">
        <f t="shared" si="405"/>
        <v>0</v>
      </c>
      <c r="AA169" s="8">
        <f t="shared" si="313"/>
        <v>0</v>
      </c>
      <c r="AB169" s="25"/>
    </row>
    <row r="170" spans="2:28" ht="30" hidden="1">
      <c r="B170" s="16" t="s">
        <v>1</v>
      </c>
      <c r="C170" s="11" t="s">
        <v>31</v>
      </c>
      <c r="D170" s="8">
        <v>1</v>
      </c>
      <c r="E170" s="8">
        <v>0</v>
      </c>
      <c r="F170" s="8">
        <v>1.3</v>
      </c>
      <c r="G170" s="8">
        <v>0</v>
      </c>
      <c r="H170" s="8">
        <v>0</v>
      </c>
      <c r="I170" s="8">
        <v>1.2072799999999999</v>
      </c>
      <c r="J170" s="8">
        <v>0</v>
      </c>
      <c r="K170" s="8">
        <v>0</v>
      </c>
      <c r="L170" s="8">
        <v>0</v>
      </c>
      <c r="M170" s="8">
        <v>1</v>
      </c>
      <c r="N170" s="8">
        <v>0</v>
      </c>
      <c r="O170" s="8">
        <v>1</v>
      </c>
      <c r="P170" s="8">
        <v>0</v>
      </c>
      <c r="Q170" s="8">
        <v>0</v>
      </c>
      <c r="R170" s="8">
        <v>0.17180000000000001</v>
      </c>
      <c r="S170" s="8">
        <v>0</v>
      </c>
      <c r="T170" s="8">
        <v>0</v>
      </c>
      <c r="U170" s="8">
        <v>0</v>
      </c>
      <c r="V170" s="8">
        <v>0</v>
      </c>
      <c r="W170" s="8">
        <v>1</v>
      </c>
      <c r="X170" s="8">
        <v>0</v>
      </c>
      <c r="Y170" s="8">
        <v>1</v>
      </c>
      <c r="Z170" s="22">
        <v>0</v>
      </c>
      <c r="AA170" s="8">
        <f t="shared" si="313"/>
        <v>0</v>
      </c>
      <c r="AB170" s="25"/>
    </row>
    <row r="171" spans="2:28" ht="45">
      <c r="B171" s="16" t="s">
        <v>71</v>
      </c>
      <c r="C171" s="5" t="s">
        <v>72</v>
      </c>
      <c r="D171" s="6">
        <f>SUM(D174,D181)</f>
        <v>1100</v>
      </c>
      <c r="E171" s="6">
        <f>SUM(E174,E181)</f>
        <v>15</v>
      </c>
      <c r="F171" s="6">
        <f t="shared" ref="F171:H171" si="406">SUM(F174,F181)</f>
        <v>964.5100000000001</v>
      </c>
      <c r="G171" s="6">
        <f t="shared" si="406"/>
        <v>0</v>
      </c>
      <c r="H171" s="6">
        <f t="shared" si="406"/>
        <v>40.47</v>
      </c>
      <c r="I171" s="6">
        <f t="shared" ref="I171:L171" si="407">SUM(I174,I181)</f>
        <v>949.09172000000001</v>
      </c>
      <c r="J171" s="6">
        <f t="shared" si="407"/>
        <v>0</v>
      </c>
      <c r="K171" s="6">
        <f t="shared" si="407"/>
        <v>460.24342999999999</v>
      </c>
      <c r="L171" s="6">
        <f t="shared" si="407"/>
        <v>19.5931</v>
      </c>
      <c r="M171" s="6">
        <f>SUM(M174,M181)</f>
        <v>1100</v>
      </c>
      <c r="N171" s="6">
        <f>SUM(N174,N181)</f>
        <v>15</v>
      </c>
      <c r="O171" s="6">
        <f t="shared" ref="O171:Q171" si="408">SUM(O174,O181)</f>
        <v>5473.3</v>
      </c>
      <c r="P171" s="6">
        <f t="shared" si="408"/>
        <v>0</v>
      </c>
      <c r="Q171" s="6">
        <f t="shared" si="408"/>
        <v>60.784999999999997</v>
      </c>
      <c r="R171" s="6">
        <f t="shared" ref="R171:V171" si="409">SUM(R174,R181)</f>
        <v>2845.6262299999994</v>
      </c>
      <c r="S171" s="6">
        <f t="shared" si="409"/>
        <v>0</v>
      </c>
      <c r="T171" s="6">
        <f t="shared" si="409"/>
        <v>0</v>
      </c>
      <c r="U171" s="6">
        <f t="shared" si="409"/>
        <v>120.66194999999999</v>
      </c>
      <c r="V171" s="6">
        <f t="shared" si="409"/>
        <v>37.715169999999993</v>
      </c>
      <c r="W171" s="6">
        <f>SUM(W174,W181)</f>
        <v>7100</v>
      </c>
      <c r="X171" s="6">
        <f>SUM(X174,X181)</f>
        <v>20</v>
      </c>
      <c r="Y171" s="6">
        <f>SUM(Y174,Y181)</f>
        <v>9020</v>
      </c>
      <c r="Z171" s="21">
        <f>SUM(Z174,Z181)</f>
        <v>20</v>
      </c>
      <c r="AA171" s="6">
        <f t="shared" si="313"/>
        <v>1920</v>
      </c>
      <c r="AB171" s="194" t="s">
        <v>1087</v>
      </c>
    </row>
    <row r="172" spans="2:28">
      <c r="B172" s="16" t="s">
        <v>1</v>
      </c>
      <c r="C172" s="7" t="s">
        <v>21</v>
      </c>
      <c r="D172" s="8">
        <v>37</v>
      </c>
      <c r="E172" s="8">
        <v>0</v>
      </c>
      <c r="F172" s="8">
        <v>0</v>
      </c>
      <c r="G172" s="8">
        <v>0</v>
      </c>
      <c r="H172" s="8">
        <v>0</v>
      </c>
      <c r="I172" s="8">
        <v>0</v>
      </c>
      <c r="J172" s="8">
        <v>0</v>
      </c>
      <c r="K172" s="8">
        <v>0</v>
      </c>
      <c r="L172" s="8">
        <v>0</v>
      </c>
      <c r="M172" s="8">
        <v>370</v>
      </c>
      <c r="N172" s="8">
        <v>0</v>
      </c>
      <c r="O172" s="8">
        <v>0</v>
      </c>
      <c r="P172" s="8">
        <v>0</v>
      </c>
      <c r="Q172" s="8">
        <v>0</v>
      </c>
      <c r="R172" s="8">
        <v>0</v>
      </c>
      <c r="S172" s="8">
        <v>0</v>
      </c>
      <c r="T172" s="8">
        <v>0</v>
      </c>
      <c r="U172" s="8">
        <v>0</v>
      </c>
      <c r="V172" s="8">
        <v>0</v>
      </c>
      <c r="W172" s="8">
        <v>431</v>
      </c>
      <c r="X172" s="8">
        <v>0</v>
      </c>
      <c r="Y172" s="8">
        <v>470</v>
      </c>
      <c r="Z172" s="22">
        <v>0</v>
      </c>
      <c r="AA172" s="8">
        <f t="shared" si="313"/>
        <v>39</v>
      </c>
      <c r="AB172" s="195"/>
    </row>
    <row r="173" spans="2:28">
      <c r="B173" s="16" t="s">
        <v>1</v>
      </c>
      <c r="C173" s="7" t="s">
        <v>22</v>
      </c>
      <c r="D173" s="8">
        <v>6</v>
      </c>
      <c r="E173" s="8">
        <v>0</v>
      </c>
      <c r="F173" s="8">
        <v>0</v>
      </c>
      <c r="G173" s="8">
        <v>0</v>
      </c>
      <c r="H173" s="8">
        <v>0</v>
      </c>
      <c r="I173" s="8">
        <v>0</v>
      </c>
      <c r="J173" s="8">
        <v>0</v>
      </c>
      <c r="K173" s="8">
        <v>0</v>
      </c>
      <c r="L173" s="8">
        <v>0</v>
      </c>
      <c r="M173" s="8">
        <v>0</v>
      </c>
      <c r="N173" s="8">
        <v>0</v>
      </c>
      <c r="O173" s="8">
        <v>0</v>
      </c>
      <c r="P173" s="8">
        <v>0</v>
      </c>
      <c r="Q173" s="8">
        <v>0</v>
      </c>
      <c r="R173" s="8">
        <v>0</v>
      </c>
      <c r="S173" s="8">
        <v>0</v>
      </c>
      <c r="T173" s="8">
        <v>0</v>
      </c>
      <c r="U173" s="8">
        <v>0</v>
      </c>
      <c r="V173" s="8">
        <v>0</v>
      </c>
      <c r="W173" s="8">
        <v>22</v>
      </c>
      <c r="X173" s="8">
        <v>0</v>
      </c>
      <c r="Y173" s="8">
        <v>22</v>
      </c>
      <c r="Z173" s="22">
        <v>0</v>
      </c>
      <c r="AA173" s="8">
        <f t="shared" si="313"/>
        <v>0</v>
      </c>
      <c r="AB173" s="195"/>
    </row>
    <row r="174" spans="2:28">
      <c r="B174" s="16" t="s">
        <v>1</v>
      </c>
      <c r="C174" s="7" t="s">
        <v>23</v>
      </c>
      <c r="D174" s="8">
        <f>SUM(D175:D178)</f>
        <v>1088</v>
      </c>
      <c r="E174" s="8">
        <f>SUM(E175:E178)</f>
        <v>14</v>
      </c>
      <c r="F174" s="8">
        <f t="shared" ref="F174:H174" si="410">SUM(F175:F178)</f>
        <v>962.5100000000001</v>
      </c>
      <c r="G174" s="8">
        <f t="shared" si="410"/>
        <v>0</v>
      </c>
      <c r="H174" s="8">
        <f t="shared" si="410"/>
        <v>33.47</v>
      </c>
      <c r="I174" s="8">
        <f t="shared" ref="I174:L174" si="411">SUM(I175:I178)</f>
        <v>947.29872</v>
      </c>
      <c r="J174" s="8">
        <f t="shared" si="411"/>
        <v>0</v>
      </c>
      <c r="K174" s="8">
        <f t="shared" si="411"/>
        <v>447.68081000000001</v>
      </c>
      <c r="L174" s="8">
        <f t="shared" si="411"/>
        <v>19.5931</v>
      </c>
      <c r="M174" s="8">
        <f>SUM(M175:M178)</f>
        <v>1095</v>
      </c>
      <c r="N174" s="8">
        <f>SUM(N175:N178)</f>
        <v>14</v>
      </c>
      <c r="O174" s="8">
        <f t="shared" ref="O174:Q174" si="412">SUM(O175:O178)</f>
        <v>5468.3</v>
      </c>
      <c r="P174" s="8">
        <f t="shared" si="412"/>
        <v>0</v>
      </c>
      <c r="Q174" s="8">
        <f t="shared" si="412"/>
        <v>57</v>
      </c>
      <c r="R174" s="8">
        <f t="shared" ref="R174:V174" si="413">SUM(R175:R178)</f>
        <v>2841.1112299999995</v>
      </c>
      <c r="S174" s="8">
        <f t="shared" si="413"/>
        <v>0</v>
      </c>
      <c r="T174" s="8">
        <f t="shared" si="413"/>
        <v>0</v>
      </c>
      <c r="U174" s="8">
        <f t="shared" si="413"/>
        <v>102.27753</v>
      </c>
      <c r="V174" s="8">
        <f t="shared" si="413"/>
        <v>37.116169999999997</v>
      </c>
      <c r="W174" s="8">
        <f>SUM(W175:W178)</f>
        <v>7094</v>
      </c>
      <c r="X174" s="8">
        <f>SUM(X175:X178)</f>
        <v>20</v>
      </c>
      <c r="Y174" s="8">
        <f>SUM(Y175:Y178)</f>
        <v>8659</v>
      </c>
      <c r="Z174" s="22">
        <f>SUM(Z175:Z178)</f>
        <v>20</v>
      </c>
      <c r="AA174" s="8">
        <f t="shared" si="313"/>
        <v>1565</v>
      </c>
      <c r="AB174" s="195"/>
    </row>
    <row r="175" spans="2:28">
      <c r="B175" s="16" t="s">
        <v>1</v>
      </c>
      <c r="C175" s="9" t="s">
        <v>24</v>
      </c>
      <c r="D175" s="8">
        <v>806</v>
      </c>
      <c r="E175" s="8">
        <v>0</v>
      </c>
      <c r="F175" s="8">
        <v>751.2</v>
      </c>
      <c r="G175" s="8">
        <v>0</v>
      </c>
      <c r="H175" s="8">
        <v>0</v>
      </c>
      <c r="I175" s="8">
        <v>750.58420999999998</v>
      </c>
      <c r="J175" s="8">
        <v>0</v>
      </c>
      <c r="K175" s="8">
        <v>0</v>
      </c>
      <c r="L175" s="8">
        <v>0</v>
      </c>
      <c r="M175" s="8">
        <v>810</v>
      </c>
      <c r="N175" s="8">
        <v>0</v>
      </c>
      <c r="O175" s="8">
        <v>4848.3</v>
      </c>
      <c r="P175" s="8">
        <v>0</v>
      </c>
      <c r="Q175" s="8">
        <v>0</v>
      </c>
      <c r="R175" s="8">
        <v>2474.6932999999999</v>
      </c>
      <c r="S175" s="8">
        <v>0</v>
      </c>
      <c r="T175" s="8">
        <v>0</v>
      </c>
      <c r="U175" s="8">
        <v>0</v>
      </c>
      <c r="V175" s="8">
        <v>0</v>
      </c>
      <c r="W175" s="8">
        <v>6371</v>
      </c>
      <c r="X175" s="8">
        <v>0</v>
      </c>
      <c r="Y175" s="8">
        <v>7637</v>
      </c>
      <c r="Z175" s="22">
        <v>0</v>
      </c>
      <c r="AA175" s="8">
        <f t="shared" si="313"/>
        <v>1266</v>
      </c>
      <c r="AB175" s="195"/>
    </row>
    <row r="176" spans="2:28">
      <c r="B176" s="16" t="s">
        <v>1</v>
      </c>
      <c r="C176" s="9" t="s">
        <v>25</v>
      </c>
      <c r="D176" s="8">
        <v>261</v>
      </c>
      <c r="E176" s="8">
        <v>9</v>
      </c>
      <c r="F176" s="8">
        <v>177.11</v>
      </c>
      <c r="G176" s="8">
        <v>0</v>
      </c>
      <c r="H176" s="8">
        <v>28.47</v>
      </c>
      <c r="I176" s="8">
        <v>164.17196000000001</v>
      </c>
      <c r="J176" s="8">
        <v>0</v>
      </c>
      <c r="K176" s="8">
        <v>447.68081000000001</v>
      </c>
      <c r="L176" s="8">
        <v>16.338100000000001</v>
      </c>
      <c r="M176" s="8">
        <v>270</v>
      </c>
      <c r="N176" s="8">
        <v>10</v>
      </c>
      <c r="O176" s="8">
        <v>570</v>
      </c>
      <c r="P176" s="8">
        <v>0</v>
      </c>
      <c r="Q176" s="8">
        <v>45</v>
      </c>
      <c r="R176" s="8">
        <v>328.66325999999998</v>
      </c>
      <c r="S176" s="8">
        <v>0</v>
      </c>
      <c r="T176" s="8">
        <v>0</v>
      </c>
      <c r="U176" s="8">
        <v>102.27753</v>
      </c>
      <c r="V176" s="8">
        <v>37.116169999999997</v>
      </c>
      <c r="W176" s="8">
        <v>702</v>
      </c>
      <c r="X176" s="8">
        <v>10</v>
      </c>
      <c r="Y176" s="8">
        <v>961</v>
      </c>
      <c r="Z176" s="22">
        <v>10</v>
      </c>
      <c r="AA176" s="8">
        <f t="shared" si="313"/>
        <v>259</v>
      </c>
      <c r="AB176" s="195"/>
    </row>
    <row r="177" spans="2:28">
      <c r="B177" s="16" t="s">
        <v>1</v>
      </c>
      <c r="C177" s="9" t="s">
        <v>28</v>
      </c>
      <c r="D177" s="8">
        <v>13</v>
      </c>
      <c r="E177" s="8">
        <v>0</v>
      </c>
      <c r="F177" s="8">
        <v>29.2</v>
      </c>
      <c r="G177" s="8">
        <v>0</v>
      </c>
      <c r="H177" s="8">
        <v>0</v>
      </c>
      <c r="I177" s="8">
        <v>28.23893</v>
      </c>
      <c r="J177" s="8">
        <v>0</v>
      </c>
      <c r="K177" s="8">
        <v>0</v>
      </c>
      <c r="L177" s="8">
        <v>0</v>
      </c>
      <c r="M177" s="8">
        <v>10</v>
      </c>
      <c r="N177" s="8">
        <v>0</v>
      </c>
      <c r="O177" s="8">
        <v>45</v>
      </c>
      <c r="P177" s="8">
        <v>0</v>
      </c>
      <c r="Q177" s="8">
        <v>0</v>
      </c>
      <c r="R177" s="8">
        <v>36.116199999999999</v>
      </c>
      <c r="S177" s="8">
        <v>0</v>
      </c>
      <c r="T177" s="8">
        <v>0</v>
      </c>
      <c r="U177" s="8">
        <v>0</v>
      </c>
      <c r="V177" s="8">
        <v>0</v>
      </c>
      <c r="W177" s="8">
        <v>10</v>
      </c>
      <c r="X177" s="8">
        <v>0</v>
      </c>
      <c r="Y177" s="8">
        <v>50</v>
      </c>
      <c r="Z177" s="22">
        <v>0</v>
      </c>
      <c r="AA177" s="8">
        <f t="shared" si="313"/>
        <v>40</v>
      </c>
      <c r="AB177" s="195"/>
    </row>
    <row r="178" spans="2:28">
      <c r="B178" s="16" t="s">
        <v>1</v>
      </c>
      <c r="C178" s="9" t="s">
        <v>29</v>
      </c>
      <c r="D178" s="8">
        <f t="shared" ref="D178:E179" si="414">SUM(D179)</f>
        <v>8</v>
      </c>
      <c r="E178" s="8">
        <f t="shared" si="414"/>
        <v>5</v>
      </c>
      <c r="F178" s="8">
        <f t="shared" ref="F178:H179" si="415">SUM(F179)</f>
        <v>5</v>
      </c>
      <c r="G178" s="8">
        <f t="shared" si="415"/>
        <v>0</v>
      </c>
      <c r="H178" s="8">
        <f t="shared" si="415"/>
        <v>5</v>
      </c>
      <c r="I178" s="8">
        <f t="shared" ref="I178:L179" si="416">SUM(I179)</f>
        <v>4.3036199999999996</v>
      </c>
      <c r="J178" s="8">
        <f t="shared" si="416"/>
        <v>0</v>
      </c>
      <c r="K178" s="8">
        <f t="shared" si="416"/>
        <v>0</v>
      </c>
      <c r="L178" s="8">
        <f t="shared" si="416"/>
        <v>3.2549999999999999</v>
      </c>
      <c r="M178" s="8">
        <f t="shared" ref="M178:N179" si="417">SUM(M179)</f>
        <v>5</v>
      </c>
      <c r="N178" s="8">
        <f t="shared" si="417"/>
        <v>4</v>
      </c>
      <c r="O178" s="8">
        <f t="shared" ref="O178:Q179" si="418">SUM(O179)</f>
        <v>5</v>
      </c>
      <c r="P178" s="8">
        <f t="shared" si="418"/>
        <v>0</v>
      </c>
      <c r="Q178" s="8">
        <f t="shared" si="418"/>
        <v>12</v>
      </c>
      <c r="R178" s="8">
        <f t="shared" ref="R178:V179" si="419">SUM(R179)</f>
        <v>1.6384700000000001</v>
      </c>
      <c r="S178" s="8">
        <f t="shared" si="419"/>
        <v>0</v>
      </c>
      <c r="T178" s="8">
        <f t="shared" si="419"/>
        <v>0</v>
      </c>
      <c r="U178" s="8">
        <f t="shared" si="419"/>
        <v>0</v>
      </c>
      <c r="V178" s="8">
        <f t="shared" si="419"/>
        <v>0</v>
      </c>
      <c r="W178" s="8">
        <f t="shared" ref="W178:X179" si="420">SUM(W179)</f>
        <v>11</v>
      </c>
      <c r="X178" s="8">
        <f t="shared" si="420"/>
        <v>10</v>
      </c>
      <c r="Y178" s="8">
        <f t="shared" ref="Y178:Z179" si="421">SUM(Y179)</f>
        <v>11</v>
      </c>
      <c r="Z178" s="22">
        <f t="shared" si="421"/>
        <v>10</v>
      </c>
      <c r="AA178" s="8">
        <f t="shared" si="313"/>
        <v>0</v>
      </c>
      <c r="AB178" s="195"/>
    </row>
    <row r="179" spans="2:28">
      <c r="B179" s="16" t="s">
        <v>1</v>
      </c>
      <c r="C179" s="10" t="s">
        <v>30</v>
      </c>
      <c r="D179" s="8">
        <f t="shared" si="414"/>
        <v>8</v>
      </c>
      <c r="E179" s="8">
        <f t="shared" si="414"/>
        <v>5</v>
      </c>
      <c r="F179" s="8">
        <f t="shared" si="415"/>
        <v>5</v>
      </c>
      <c r="G179" s="8">
        <f t="shared" si="415"/>
        <v>0</v>
      </c>
      <c r="H179" s="8">
        <f t="shared" si="415"/>
        <v>5</v>
      </c>
      <c r="I179" s="8">
        <f t="shared" si="416"/>
        <v>4.3036199999999996</v>
      </c>
      <c r="J179" s="8">
        <f t="shared" si="416"/>
        <v>0</v>
      </c>
      <c r="K179" s="8">
        <f t="shared" si="416"/>
        <v>0</v>
      </c>
      <c r="L179" s="8">
        <f t="shared" si="416"/>
        <v>3.2549999999999999</v>
      </c>
      <c r="M179" s="8">
        <f t="shared" si="417"/>
        <v>5</v>
      </c>
      <c r="N179" s="8">
        <f t="shared" si="417"/>
        <v>4</v>
      </c>
      <c r="O179" s="8">
        <f t="shared" si="418"/>
        <v>5</v>
      </c>
      <c r="P179" s="8">
        <f t="shared" si="418"/>
        <v>0</v>
      </c>
      <c r="Q179" s="8">
        <f t="shared" si="418"/>
        <v>12</v>
      </c>
      <c r="R179" s="8">
        <f t="shared" si="419"/>
        <v>1.6384700000000001</v>
      </c>
      <c r="S179" s="8">
        <f t="shared" si="419"/>
        <v>0</v>
      </c>
      <c r="T179" s="8">
        <f t="shared" si="419"/>
        <v>0</v>
      </c>
      <c r="U179" s="8">
        <f t="shared" si="419"/>
        <v>0</v>
      </c>
      <c r="V179" s="8">
        <f t="shared" si="419"/>
        <v>0</v>
      </c>
      <c r="W179" s="8">
        <f t="shared" si="420"/>
        <v>11</v>
      </c>
      <c r="X179" s="8">
        <f t="shared" si="420"/>
        <v>10</v>
      </c>
      <c r="Y179" s="8">
        <f t="shared" si="421"/>
        <v>11</v>
      </c>
      <c r="Z179" s="22">
        <f t="shared" si="421"/>
        <v>10</v>
      </c>
      <c r="AA179" s="8">
        <f t="shared" si="313"/>
        <v>0</v>
      </c>
      <c r="AB179" s="195"/>
    </row>
    <row r="180" spans="2:28" ht="30">
      <c r="B180" s="16" t="s">
        <v>1</v>
      </c>
      <c r="C180" s="11" t="s">
        <v>31</v>
      </c>
      <c r="D180" s="8">
        <v>8</v>
      </c>
      <c r="E180" s="8">
        <v>5</v>
      </c>
      <c r="F180" s="8">
        <v>5</v>
      </c>
      <c r="G180" s="8">
        <v>0</v>
      </c>
      <c r="H180" s="8">
        <v>5</v>
      </c>
      <c r="I180" s="8">
        <v>4.3036199999999996</v>
      </c>
      <c r="J180" s="8">
        <v>0</v>
      </c>
      <c r="K180" s="8">
        <v>0</v>
      </c>
      <c r="L180" s="8">
        <v>3.2549999999999999</v>
      </c>
      <c r="M180" s="8">
        <v>5</v>
      </c>
      <c r="N180" s="8">
        <v>4</v>
      </c>
      <c r="O180" s="8">
        <v>5</v>
      </c>
      <c r="P180" s="8">
        <v>0</v>
      </c>
      <c r="Q180" s="8">
        <v>12</v>
      </c>
      <c r="R180" s="8">
        <v>1.6384700000000001</v>
      </c>
      <c r="S180" s="8">
        <v>0</v>
      </c>
      <c r="T180" s="8">
        <v>0</v>
      </c>
      <c r="U180" s="8">
        <v>0</v>
      </c>
      <c r="V180" s="8">
        <v>0</v>
      </c>
      <c r="W180" s="8">
        <v>11</v>
      </c>
      <c r="X180" s="8">
        <v>10</v>
      </c>
      <c r="Y180" s="8">
        <v>11</v>
      </c>
      <c r="Z180" s="22">
        <v>10</v>
      </c>
      <c r="AA180" s="8">
        <f t="shared" si="313"/>
        <v>0</v>
      </c>
      <c r="AB180" s="195"/>
    </row>
    <row r="181" spans="2:28">
      <c r="B181" s="16" t="s">
        <v>1</v>
      </c>
      <c r="C181" s="7" t="s">
        <v>33</v>
      </c>
      <c r="D181" s="8">
        <v>12</v>
      </c>
      <c r="E181" s="8">
        <v>1</v>
      </c>
      <c r="F181" s="8">
        <v>2</v>
      </c>
      <c r="G181" s="8">
        <v>0</v>
      </c>
      <c r="H181" s="8">
        <v>7</v>
      </c>
      <c r="I181" s="8">
        <v>1.7929999999999999</v>
      </c>
      <c r="J181" s="8">
        <v>0</v>
      </c>
      <c r="K181" s="8">
        <v>12.562620000000001</v>
      </c>
      <c r="L181" s="8">
        <v>0</v>
      </c>
      <c r="M181" s="8">
        <v>5</v>
      </c>
      <c r="N181" s="8">
        <v>1</v>
      </c>
      <c r="O181" s="8">
        <v>5</v>
      </c>
      <c r="P181" s="8">
        <v>0</v>
      </c>
      <c r="Q181" s="8">
        <v>3.7850000000000001</v>
      </c>
      <c r="R181" s="8">
        <v>4.5149999999999997</v>
      </c>
      <c r="S181" s="8">
        <v>0</v>
      </c>
      <c r="T181" s="8">
        <v>0</v>
      </c>
      <c r="U181" s="8">
        <v>18.384419999999999</v>
      </c>
      <c r="V181" s="8">
        <v>0.59899999999999998</v>
      </c>
      <c r="W181" s="8">
        <v>6</v>
      </c>
      <c r="X181" s="8">
        <v>0</v>
      </c>
      <c r="Y181" s="8">
        <v>361</v>
      </c>
      <c r="Z181" s="22">
        <v>0</v>
      </c>
      <c r="AA181" s="8">
        <f t="shared" si="313"/>
        <v>355</v>
      </c>
      <c r="AB181" s="196"/>
    </row>
    <row r="182" spans="2:28" ht="30" customHeight="1">
      <c r="B182" s="16" t="s">
        <v>73</v>
      </c>
      <c r="C182" s="5" t="s">
        <v>74</v>
      </c>
      <c r="D182" s="6">
        <f>SUM(D185,D193)</f>
        <v>2600</v>
      </c>
      <c r="E182" s="6">
        <f>SUM(E185,E193)</f>
        <v>345</v>
      </c>
      <c r="F182" s="6">
        <f t="shared" ref="F182:H182" si="422">SUM(F185,F193)</f>
        <v>2599.1</v>
      </c>
      <c r="G182" s="6">
        <f t="shared" si="422"/>
        <v>0</v>
      </c>
      <c r="H182" s="6">
        <f t="shared" si="422"/>
        <v>345</v>
      </c>
      <c r="I182" s="6">
        <f t="shared" ref="I182:L182" si="423">SUM(I185,I193)</f>
        <v>2494.0360799999999</v>
      </c>
      <c r="J182" s="6">
        <f t="shared" si="423"/>
        <v>0</v>
      </c>
      <c r="K182" s="6">
        <f t="shared" si="423"/>
        <v>0</v>
      </c>
      <c r="L182" s="6">
        <f t="shared" si="423"/>
        <v>265.61689000000001</v>
      </c>
      <c r="M182" s="6">
        <f>SUM(M185,M193)</f>
        <v>4353</v>
      </c>
      <c r="N182" s="6">
        <f>SUM(N185,N193)</f>
        <v>400</v>
      </c>
      <c r="O182" s="6">
        <f t="shared" ref="O182:Q182" si="424">SUM(O185,O193)</f>
        <v>4353</v>
      </c>
      <c r="P182" s="6">
        <f t="shared" si="424"/>
        <v>0</v>
      </c>
      <c r="Q182" s="6">
        <f t="shared" si="424"/>
        <v>400</v>
      </c>
      <c r="R182" s="6">
        <f t="shared" ref="R182:V182" si="425">SUM(R185,R193)</f>
        <v>2524.5796100000002</v>
      </c>
      <c r="S182" s="6">
        <f t="shared" si="425"/>
        <v>0</v>
      </c>
      <c r="T182" s="6">
        <f t="shared" si="425"/>
        <v>0</v>
      </c>
      <c r="U182" s="6">
        <f t="shared" si="425"/>
        <v>0</v>
      </c>
      <c r="V182" s="6">
        <f t="shared" si="425"/>
        <v>56.506900000000002</v>
      </c>
      <c r="W182" s="6">
        <f>SUM(W185,W193)</f>
        <v>5000</v>
      </c>
      <c r="X182" s="6">
        <f>SUM(X185,X193)</f>
        <v>400</v>
      </c>
      <c r="Y182" s="6">
        <f>SUM(Y185,Y193)</f>
        <v>5600</v>
      </c>
      <c r="Z182" s="21">
        <f>SUM(Z185,Z193)</f>
        <v>400</v>
      </c>
      <c r="AA182" s="6">
        <f t="shared" si="313"/>
        <v>600</v>
      </c>
      <c r="AB182" s="220" t="s">
        <v>1141</v>
      </c>
    </row>
    <row r="183" spans="2:28">
      <c r="B183" s="16" t="s">
        <v>1</v>
      </c>
      <c r="C183" s="7" t="s">
        <v>21</v>
      </c>
      <c r="D183" s="8">
        <v>62</v>
      </c>
      <c r="E183" s="8">
        <v>0</v>
      </c>
      <c r="F183" s="8">
        <v>0</v>
      </c>
      <c r="G183" s="8">
        <v>0</v>
      </c>
      <c r="H183" s="8">
        <v>0</v>
      </c>
      <c r="I183" s="8">
        <v>0</v>
      </c>
      <c r="J183" s="8">
        <v>0</v>
      </c>
      <c r="K183" s="8">
        <v>0</v>
      </c>
      <c r="L183" s="8">
        <v>0</v>
      </c>
      <c r="M183" s="8">
        <v>124</v>
      </c>
      <c r="N183" s="8">
        <v>0</v>
      </c>
      <c r="O183" s="8">
        <v>0</v>
      </c>
      <c r="P183" s="8">
        <v>0</v>
      </c>
      <c r="Q183" s="8">
        <v>0</v>
      </c>
      <c r="R183" s="8">
        <v>0</v>
      </c>
      <c r="S183" s="8">
        <v>0</v>
      </c>
      <c r="T183" s="8">
        <v>0</v>
      </c>
      <c r="U183" s="8">
        <v>0</v>
      </c>
      <c r="V183" s="8">
        <v>0</v>
      </c>
      <c r="W183" s="8">
        <v>122</v>
      </c>
      <c r="X183" s="8">
        <v>0</v>
      </c>
      <c r="Y183" s="8">
        <v>122</v>
      </c>
      <c r="Z183" s="22">
        <v>0</v>
      </c>
      <c r="AA183" s="8">
        <f t="shared" si="313"/>
        <v>0</v>
      </c>
      <c r="AB183" s="221"/>
    </row>
    <row r="184" spans="2:28">
      <c r="B184" s="16" t="s">
        <v>1</v>
      </c>
      <c r="C184" s="7" t="s">
        <v>22</v>
      </c>
      <c r="D184" s="8">
        <v>59</v>
      </c>
      <c r="E184" s="8">
        <v>0</v>
      </c>
      <c r="F184" s="8">
        <v>0</v>
      </c>
      <c r="G184" s="8">
        <v>0</v>
      </c>
      <c r="H184" s="8">
        <v>0</v>
      </c>
      <c r="I184" s="8">
        <v>0</v>
      </c>
      <c r="J184" s="8">
        <v>0</v>
      </c>
      <c r="K184" s="8">
        <v>0</v>
      </c>
      <c r="L184" s="8">
        <v>0</v>
      </c>
      <c r="M184" s="8">
        <v>59</v>
      </c>
      <c r="N184" s="8">
        <v>0</v>
      </c>
      <c r="O184" s="8">
        <v>0</v>
      </c>
      <c r="P184" s="8">
        <v>0</v>
      </c>
      <c r="Q184" s="8">
        <v>0</v>
      </c>
      <c r="R184" s="8">
        <v>0</v>
      </c>
      <c r="S184" s="8">
        <v>0</v>
      </c>
      <c r="T184" s="8">
        <v>0</v>
      </c>
      <c r="U184" s="8">
        <v>0</v>
      </c>
      <c r="V184" s="8">
        <v>0</v>
      </c>
      <c r="W184" s="8">
        <v>97</v>
      </c>
      <c r="X184" s="8">
        <v>0</v>
      </c>
      <c r="Y184" s="8">
        <v>157</v>
      </c>
      <c r="Z184" s="22">
        <v>0</v>
      </c>
      <c r="AA184" s="203">
        <f t="shared" si="313"/>
        <v>60</v>
      </c>
      <c r="AB184" s="221"/>
    </row>
    <row r="185" spans="2:28">
      <c r="B185" s="16" t="s">
        <v>1</v>
      </c>
      <c r="C185" s="7" t="s">
        <v>23</v>
      </c>
      <c r="D185" s="8">
        <f>SUM(D186:D189)</f>
        <v>2585</v>
      </c>
      <c r="E185" s="8">
        <f>SUM(E186:E189)</f>
        <v>320</v>
      </c>
      <c r="F185" s="8">
        <f t="shared" ref="F185:H185" si="426">SUM(F186:F189)</f>
        <v>2584.1</v>
      </c>
      <c r="G185" s="8">
        <f t="shared" si="426"/>
        <v>0</v>
      </c>
      <c r="H185" s="8">
        <f t="shared" si="426"/>
        <v>268</v>
      </c>
      <c r="I185" s="8">
        <f t="shared" ref="I185:L185" si="427">SUM(I186:I189)</f>
        <v>2488.54306</v>
      </c>
      <c r="J185" s="8">
        <f t="shared" si="427"/>
        <v>0</v>
      </c>
      <c r="K185" s="8">
        <f t="shared" si="427"/>
        <v>0</v>
      </c>
      <c r="L185" s="8">
        <f t="shared" si="427"/>
        <v>206.10771</v>
      </c>
      <c r="M185" s="8">
        <f>SUM(M186:M189)</f>
        <v>4143</v>
      </c>
      <c r="N185" s="8">
        <f>SUM(N186:N189)</f>
        <v>370</v>
      </c>
      <c r="O185" s="8">
        <f t="shared" ref="O185:Q185" si="428">SUM(O186:O189)</f>
        <v>4143</v>
      </c>
      <c r="P185" s="8">
        <f t="shared" si="428"/>
        <v>0</v>
      </c>
      <c r="Q185" s="8">
        <f t="shared" si="428"/>
        <v>370</v>
      </c>
      <c r="R185" s="8">
        <f t="shared" ref="R185:V185" si="429">SUM(R186:R189)</f>
        <v>2481.1224000000002</v>
      </c>
      <c r="S185" s="8">
        <f t="shared" si="429"/>
        <v>0</v>
      </c>
      <c r="T185" s="8">
        <f t="shared" si="429"/>
        <v>0</v>
      </c>
      <c r="U185" s="8">
        <f t="shared" si="429"/>
        <v>0</v>
      </c>
      <c r="V185" s="8">
        <f t="shared" si="429"/>
        <v>42.744910000000004</v>
      </c>
      <c r="W185" s="8">
        <f>SUM(W186:W189)</f>
        <v>4926</v>
      </c>
      <c r="X185" s="8">
        <f>SUM(X186:X189)</f>
        <v>350</v>
      </c>
      <c r="Y185" s="8">
        <f>SUM(Y186:Y189)</f>
        <v>5241</v>
      </c>
      <c r="Z185" s="22">
        <f>SUM(Z186:Z189)</f>
        <v>350</v>
      </c>
      <c r="AA185" s="8">
        <f t="shared" si="313"/>
        <v>315</v>
      </c>
      <c r="AB185" s="221"/>
    </row>
    <row r="186" spans="2:28">
      <c r="B186" s="16" t="s">
        <v>1</v>
      </c>
      <c r="C186" s="9" t="s">
        <v>24</v>
      </c>
      <c r="D186" s="8">
        <v>1440</v>
      </c>
      <c r="E186" s="8">
        <v>140</v>
      </c>
      <c r="F186" s="8">
        <v>1440</v>
      </c>
      <c r="G186" s="8">
        <v>0</v>
      </c>
      <c r="H186" s="8">
        <v>8</v>
      </c>
      <c r="I186" s="8">
        <v>1368.04439</v>
      </c>
      <c r="J186" s="8">
        <v>0</v>
      </c>
      <c r="K186" s="8">
        <v>0</v>
      </c>
      <c r="L186" s="8">
        <v>0</v>
      </c>
      <c r="M186" s="8">
        <v>2814</v>
      </c>
      <c r="N186" s="8">
        <v>140</v>
      </c>
      <c r="O186" s="8">
        <v>2793</v>
      </c>
      <c r="P186" s="8">
        <v>0</v>
      </c>
      <c r="Q186" s="8">
        <v>140</v>
      </c>
      <c r="R186" s="8">
        <v>1620.19443</v>
      </c>
      <c r="S186" s="8">
        <v>0</v>
      </c>
      <c r="T186" s="8">
        <v>0</v>
      </c>
      <c r="U186" s="8">
        <v>0</v>
      </c>
      <c r="V186" s="8">
        <v>0</v>
      </c>
      <c r="W186" s="8">
        <v>2916</v>
      </c>
      <c r="X186" s="8">
        <v>200</v>
      </c>
      <c r="Y186" s="8">
        <v>3159</v>
      </c>
      <c r="Z186" s="22">
        <v>200</v>
      </c>
      <c r="AA186" s="8">
        <f t="shared" si="313"/>
        <v>243</v>
      </c>
      <c r="AB186" s="221"/>
    </row>
    <row r="187" spans="2:28">
      <c r="B187" s="16" t="s">
        <v>1</v>
      </c>
      <c r="C187" s="9" t="s">
        <v>25</v>
      </c>
      <c r="D187" s="8">
        <v>1109</v>
      </c>
      <c r="E187" s="8">
        <v>180</v>
      </c>
      <c r="F187" s="8">
        <v>1116.5999999999999</v>
      </c>
      <c r="G187" s="8">
        <v>0</v>
      </c>
      <c r="H187" s="8">
        <v>205</v>
      </c>
      <c r="I187" s="8">
        <v>1094.7603899999999</v>
      </c>
      <c r="J187" s="8">
        <v>0</v>
      </c>
      <c r="K187" s="8">
        <v>0</v>
      </c>
      <c r="L187" s="8">
        <v>167.11363</v>
      </c>
      <c r="M187" s="8">
        <v>1169</v>
      </c>
      <c r="N187" s="8">
        <v>230</v>
      </c>
      <c r="O187" s="8">
        <v>1141</v>
      </c>
      <c r="P187" s="8">
        <v>0</v>
      </c>
      <c r="Q187" s="8">
        <v>187</v>
      </c>
      <c r="R187" s="8">
        <v>783.49886000000004</v>
      </c>
      <c r="S187" s="8">
        <v>0</v>
      </c>
      <c r="T187" s="8">
        <v>0</v>
      </c>
      <c r="U187" s="8">
        <v>0</v>
      </c>
      <c r="V187" s="8">
        <v>26.120760000000001</v>
      </c>
      <c r="W187" s="8">
        <v>1875</v>
      </c>
      <c r="X187" s="8">
        <v>150</v>
      </c>
      <c r="Y187" s="8">
        <v>1875</v>
      </c>
      <c r="Z187" s="22">
        <v>150</v>
      </c>
      <c r="AA187" s="8">
        <f t="shared" si="313"/>
        <v>0</v>
      </c>
      <c r="AB187" s="221"/>
    </row>
    <row r="188" spans="2:28">
      <c r="B188" s="16" t="s">
        <v>1</v>
      </c>
      <c r="C188" s="9" t="s">
        <v>28</v>
      </c>
      <c r="D188" s="8">
        <v>24</v>
      </c>
      <c r="E188" s="8">
        <v>0</v>
      </c>
      <c r="F188" s="8">
        <v>20</v>
      </c>
      <c r="G188" s="8">
        <v>0</v>
      </c>
      <c r="H188" s="8">
        <v>0</v>
      </c>
      <c r="I188" s="8">
        <v>18.956019999999999</v>
      </c>
      <c r="J188" s="8">
        <v>0</v>
      </c>
      <c r="K188" s="8">
        <v>0</v>
      </c>
      <c r="L188" s="8">
        <v>0</v>
      </c>
      <c r="M188" s="8">
        <v>50</v>
      </c>
      <c r="N188" s="8">
        <v>0</v>
      </c>
      <c r="O188" s="8">
        <v>99</v>
      </c>
      <c r="P188" s="8">
        <v>0</v>
      </c>
      <c r="Q188" s="8">
        <v>0</v>
      </c>
      <c r="R188" s="8">
        <v>75.631640000000004</v>
      </c>
      <c r="S188" s="8">
        <v>0</v>
      </c>
      <c r="T188" s="8">
        <v>0</v>
      </c>
      <c r="U188" s="8">
        <v>0</v>
      </c>
      <c r="V188" s="8">
        <v>0</v>
      </c>
      <c r="W188" s="8">
        <v>120</v>
      </c>
      <c r="X188" s="8">
        <v>0</v>
      </c>
      <c r="Y188" s="8">
        <v>120</v>
      </c>
      <c r="Z188" s="22">
        <v>0</v>
      </c>
      <c r="AA188" s="8">
        <f t="shared" si="313"/>
        <v>0</v>
      </c>
      <c r="AB188" s="221"/>
    </row>
    <row r="189" spans="2:28">
      <c r="B189" s="16" t="s">
        <v>1</v>
      </c>
      <c r="C189" s="9" t="s">
        <v>29</v>
      </c>
      <c r="D189" s="8">
        <f t="shared" ref="D189:E190" si="430">SUM(D190)</f>
        <v>12</v>
      </c>
      <c r="E189" s="8">
        <f t="shared" si="430"/>
        <v>0</v>
      </c>
      <c r="F189" s="8">
        <f t="shared" ref="F189:H190" si="431">SUM(F190)</f>
        <v>7.5</v>
      </c>
      <c r="G189" s="8">
        <f t="shared" si="431"/>
        <v>0</v>
      </c>
      <c r="H189" s="8">
        <f t="shared" si="431"/>
        <v>55</v>
      </c>
      <c r="I189" s="8">
        <f t="shared" ref="I189:L190" si="432">SUM(I190)</f>
        <v>6.78226</v>
      </c>
      <c r="J189" s="8">
        <f t="shared" si="432"/>
        <v>0</v>
      </c>
      <c r="K189" s="8">
        <f t="shared" si="432"/>
        <v>0</v>
      </c>
      <c r="L189" s="8">
        <f t="shared" si="432"/>
        <v>38.994079999999997</v>
      </c>
      <c r="M189" s="8">
        <f t="shared" ref="M189:N190" si="433">SUM(M190)</f>
        <v>110</v>
      </c>
      <c r="N189" s="8">
        <f t="shared" si="433"/>
        <v>0</v>
      </c>
      <c r="O189" s="8">
        <f t="shared" ref="O189:Q190" si="434">SUM(O190)</f>
        <v>110</v>
      </c>
      <c r="P189" s="8">
        <f t="shared" si="434"/>
        <v>0</v>
      </c>
      <c r="Q189" s="8">
        <f t="shared" si="434"/>
        <v>43</v>
      </c>
      <c r="R189" s="8">
        <f t="shared" ref="R189:V190" si="435">SUM(R190)</f>
        <v>1.7974699999999999</v>
      </c>
      <c r="S189" s="8">
        <f t="shared" si="435"/>
        <v>0</v>
      </c>
      <c r="T189" s="8">
        <f t="shared" si="435"/>
        <v>0</v>
      </c>
      <c r="U189" s="8">
        <f t="shared" si="435"/>
        <v>0</v>
      </c>
      <c r="V189" s="8">
        <f t="shared" si="435"/>
        <v>16.62415</v>
      </c>
      <c r="W189" s="8">
        <f t="shared" ref="W189:X190" si="436">SUM(W190)</f>
        <v>15</v>
      </c>
      <c r="X189" s="8">
        <f t="shared" si="436"/>
        <v>0</v>
      </c>
      <c r="Y189" s="8">
        <f>Y190+Y192</f>
        <v>87</v>
      </c>
      <c r="Z189" s="22">
        <f t="shared" ref="Y189:Z190" si="437">SUM(Z190)</f>
        <v>0</v>
      </c>
      <c r="AA189" s="8">
        <f t="shared" si="313"/>
        <v>72</v>
      </c>
      <c r="AB189" s="221"/>
    </row>
    <row r="190" spans="2:28">
      <c r="B190" s="16" t="s">
        <v>1</v>
      </c>
      <c r="C190" s="10" t="s">
        <v>30</v>
      </c>
      <c r="D190" s="8">
        <f t="shared" si="430"/>
        <v>12</v>
      </c>
      <c r="E190" s="8">
        <f t="shared" si="430"/>
        <v>0</v>
      </c>
      <c r="F190" s="8">
        <f t="shared" si="431"/>
        <v>7.5</v>
      </c>
      <c r="G190" s="8">
        <f t="shared" si="431"/>
        <v>0</v>
      </c>
      <c r="H190" s="8">
        <f t="shared" si="431"/>
        <v>55</v>
      </c>
      <c r="I190" s="8">
        <f t="shared" si="432"/>
        <v>6.78226</v>
      </c>
      <c r="J190" s="8">
        <f t="shared" si="432"/>
        <v>0</v>
      </c>
      <c r="K190" s="8">
        <f t="shared" si="432"/>
        <v>0</v>
      </c>
      <c r="L190" s="8">
        <f t="shared" si="432"/>
        <v>38.994079999999997</v>
      </c>
      <c r="M190" s="8">
        <f t="shared" si="433"/>
        <v>110</v>
      </c>
      <c r="N190" s="8">
        <f t="shared" si="433"/>
        <v>0</v>
      </c>
      <c r="O190" s="8">
        <f t="shared" si="434"/>
        <v>110</v>
      </c>
      <c r="P190" s="8">
        <f t="shared" si="434"/>
        <v>0</v>
      </c>
      <c r="Q190" s="8">
        <f t="shared" si="434"/>
        <v>43</v>
      </c>
      <c r="R190" s="8">
        <f t="shared" si="435"/>
        <v>1.7974699999999999</v>
      </c>
      <c r="S190" s="8">
        <f t="shared" si="435"/>
        <v>0</v>
      </c>
      <c r="T190" s="8">
        <f t="shared" si="435"/>
        <v>0</v>
      </c>
      <c r="U190" s="8">
        <f t="shared" si="435"/>
        <v>0</v>
      </c>
      <c r="V190" s="8">
        <f t="shared" si="435"/>
        <v>16.62415</v>
      </c>
      <c r="W190" s="8">
        <f t="shared" si="436"/>
        <v>15</v>
      </c>
      <c r="X190" s="8">
        <f t="shared" si="436"/>
        <v>0</v>
      </c>
      <c r="Y190" s="8">
        <f t="shared" si="437"/>
        <v>15</v>
      </c>
      <c r="Z190" s="22">
        <f t="shared" si="437"/>
        <v>0</v>
      </c>
      <c r="AA190" s="8">
        <f t="shared" si="313"/>
        <v>0</v>
      </c>
      <c r="AB190" s="221"/>
    </row>
    <row r="191" spans="2:28" ht="30">
      <c r="B191" s="16" t="s">
        <v>1</v>
      </c>
      <c r="C191" s="11" t="s">
        <v>31</v>
      </c>
      <c r="D191" s="8">
        <v>12</v>
      </c>
      <c r="E191" s="8">
        <v>0</v>
      </c>
      <c r="F191" s="8">
        <v>7.5</v>
      </c>
      <c r="G191" s="8">
        <v>0</v>
      </c>
      <c r="H191" s="8">
        <v>55</v>
      </c>
      <c r="I191" s="8">
        <v>6.78226</v>
      </c>
      <c r="J191" s="8">
        <v>0</v>
      </c>
      <c r="K191" s="8">
        <v>0</v>
      </c>
      <c r="L191" s="8">
        <v>38.994079999999997</v>
      </c>
      <c r="M191" s="8">
        <v>110</v>
      </c>
      <c r="N191" s="8">
        <v>0</v>
      </c>
      <c r="O191" s="8">
        <v>110</v>
      </c>
      <c r="P191" s="8">
        <v>0</v>
      </c>
      <c r="Q191" s="8">
        <v>43</v>
      </c>
      <c r="R191" s="8">
        <v>1.7974699999999999</v>
      </c>
      <c r="S191" s="8">
        <v>0</v>
      </c>
      <c r="T191" s="8">
        <v>0</v>
      </c>
      <c r="U191" s="8">
        <v>0</v>
      </c>
      <c r="V191" s="8">
        <v>16.62415</v>
      </c>
      <c r="W191" s="8">
        <v>15</v>
      </c>
      <c r="X191" s="8">
        <v>0</v>
      </c>
      <c r="Y191" s="8">
        <v>15</v>
      </c>
      <c r="Z191" s="22">
        <v>0</v>
      </c>
      <c r="AA191" s="8">
        <f t="shared" si="313"/>
        <v>0</v>
      </c>
      <c r="AB191" s="221"/>
    </row>
    <row r="192" spans="2:28" s="2" customFormat="1" ht="15.75" customHeight="1">
      <c r="B192" s="16"/>
      <c r="C192" s="11" t="s">
        <v>1067</v>
      </c>
      <c r="D192" s="8"/>
      <c r="E192" s="8"/>
      <c r="F192" s="8"/>
      <c r="G192" s="8"/>
      <c r="H192" s="8"/>
      <c r="I192" s="8"/>
      <c r="J192" s="8"/>
      <c r="K192" s="8"/>
      <c r="L192" s="8"/>
      <c r="M192" s="8"/>
      <c r="N192" s="8"/>
      <c r="O192" s="8"/>
      <c r="P192" s="8"/>
      <c r="Q192" s="8"/>
      <c r="R192" s="8"/>
      <c r="S192" s="8"/>
      <c r="T192" s="8"/>
      <c r="U192" s="8"/>
      <c r="V192" s="8"/>
      <c r="W192" s="8">
        <v>0</v>
      </c>
      <c r="X192" s="8"/>
      <c r="Y192" s="8">
        <v>72</v>
      </c>
      <c r="Z192" s="22"/>
      <c r="AA192" s="8">
        <f t="shared" si="313"/>
        <v>72</v>
      </c>
      <c r="AB192" s="221"/>
    </row>
    <row r="193" spans="2:28">
      <c r="B193" s="16" t="s">
        <v>1</v>
      </c>
      <c r="C193" s="7" t="s">
        <v>33</v>
      </c>
      <c r="D193" s="8">
        <v>15</v>
      </c>
      <c r="E193" s="8">
        <v>25</v>
      </c>
      <c r="F193" s="8">
        <v>15</v>
      </c>
      <c r="G193" s="8">
        <v>0</v>
      </c>
      <c r="H193" s="8">
        <v>77</v>
      </c>
      <c r="I193" s="8">
        <v>5.4930199999999996</v>
      </c>
      <c r="J193" s="8">
        <v>0</v>
      </c>
      <c r="K193" s="8">
        <v>0</v>
      </c>
      <c r="L193" s="8">
        <v>59.509180000000001</v>
      </c>
      <c r="M193" s="8">
        <v>210</v>
      </c>
      <c r="N193" s="8">
        <v>30</v>
      </c>
      <c r="O193" s="8">
        <v>210</v>
      </c>
      <c r="P193" s="8">
        <v>0</v>
      </c>
      <c r="Q193" s="8">
        <v>30</v>
      </c>
      <c r="R193" s="8">
        <v>43.457210000000003</v>
      </c>
      <c r="S193" s="8">
        <v>0</v>
      </c>
      <c r="T193" s="8">
        <v>0</v>
      </c>
      <c r="U193" s="8">
        <v>0</v>
      </c>
      <c r="V193" s="8">
        <v>13.761990000000001</v>
      </c>
      <c r="W193" s="8">
        <v>74</v>
      </c>
      <c r="X193" s="8">
        <v>50</v>
      </c>
      <c r="Y193" s="8">
        <v>359</v>
      </c>
      <c r="Z193" s="22">
        <v>50</v>
      </c>
      <c r="AA193" s="8">
        <f t="shared" si="313"/>
        <v>285</v>
      </c>
      <c r="AB193" s="222"/>
    </row>
    <row r="194" spans="2:28" ht="30">
      <c r="B194" s="16" t="s">
        <v>75</v>
      </c>
      <c r="C194" s="5" t="s">
        <v>76</v>
      </c>
      <c r="D194" s="6">
        <f>SUM(D197,D205)</f>
        <v>685</v>
      </c>
      <c r="E194" s="6">
        <f>SUM(E197,E205)</f>
        <v>0</v>
      </c>
      <c r="F194" s="6">
        <f t="shared" ref="F194:H194" si="438">SUM(F197,F205)</f>
        <v>780.07999999999993</v>
      </c>
      <c r="G194" s="6">
        <f t="shared" si="438"/>
        <v>0</v>
      </c>
      <c r="H194" s="6">
        <f t="shared" si="438"/>
        <v>0</v>
      </c>
      <c r="I194" s="6">
        <f t="shared" ref="I194:L194" si="439">SUM(I197,I205)</f>
        <v>332.00284999999997</v>
      </c>
      <c r="J194" s="6">
        <f t="shared" si="439"/>
        <v>0</v>
      </c>
      <c r="K194" s="6">
        <f t="shared" si="439"/>
        <v>0</v>
      </c>
      <c r="L194" s="6">
        <f t="shared" si="439"/>
        <v>0</v>
      </c>
      <c r="M194" s="6">
        <f>SUM(M197,M205)</f>
        <v>4065</v>
      </c>
      <c r="N194" s="6">
        <f>SUM(N197,N205)</f>
        <v>0</v>
      </c>
      <c r="O194" s="6">
        <f t="shared" ref="O194:Q194" si="440">SUM(O197,O205)</f>
        <v>4495</v>
      </c>
      <c r="P194" s="6">
        <f t="shared" si="440"/>
        <v>0</v>
      </c>
      <c r="Q194" s="6">
        <f t="shared" si="440"/>
        <v>0</v>
      </c>
      <c r="R194" s="6">
        <f t="shared" ref="R194:V194" si="441">SUM(R197,R205)</f>
        <v>2648.1213299999999</v>
      </c>
      <c r="S194" s="6">
        <f t="shared" si="441"/>
        <v>0</v>
      </c>
      <c r="T194" s="6">
        <f t="shared" si="441"/>
        <v>0</v>
      </c>
      <c r="U194" s="6">
        <f t="shared" si="441"/>
        <v>0</v>
      </c>
      <c r="V194" s="6">
        <f t="shared" si="441"/>
        <v>0</v>
      </c>
      <c r="W194" s="6">
        <f>SUM(W197,W205)</f>
        <v>5000</v>
      </c>
      <c r="X194" s="6">
        <f>SUM(X197,X205)</f>
        <v>0</v>
      </c>
      <c r="Y194" s="6">
        <f>SUM(Y197,Y205)</f>
        <v>6720</v>
      </c>
      <c r="Z194" s="21">
        <f>SUM(Z197,Z205)</f>
        <v>0</v>
      </c>
      <c r="AA194" s="6">
        <f t="shared" si="313"/>
        <v>1720</v>
      </c>
      <c r="AB194" s="191" t="s">
        <v>1144</v>
      </c>
    </row>
    <row r="195" spans="2:28">
      <c r="B195" s="16" t="s">
        <v>1</v>
      </c>
      <c r="C195" s="7" t="s">
        <v>21</v>
      </c>
      <c r="D195" s="8">
        <v>8</v>
      </c>
      <c r="E195" s="8">
        <v>0</v>
      </c>
      <c r="F195" s="8">
        <v>0</v>
      </c>
      <c r="G195" s="8">
        <v>0</v>
      </c>
      <c r="H195" s="8">
        <v>0</v>
      </c>
      <c r="I195" s="8">
        <v>0</v>
      </c>
      <c r="J195" s="8">
        <v>0</v>
      </c>
      <c r="K195" s="8">
        <v>0</v>
      </c>
      <c r="L195" s="8">
        <v>0</v>
      </c>
      <c r="M195" s="8">
        <v>178</v>
      </c>
      <c r="N195" s="8">
        <v>0</v>
      </c>
      <c r="O195" s="8">
        <v>0</v>
      </c>
      <c r="P195" s="8">
        <v>0</v>
      </c>
      <c r="Q195" s="8">
        <v>0</v>
      </c>
      <c r="R195" s="8">
        <v>0</v>
      </c>
      <c r="S195" s="8">
        <v>0</v>
      </c>
      <c r="T195" s="8">
        <v>0</v>
      </c>
      <c r="U195" s="8">
        <v>0</v>
      </c>
      <c r="V195" s="8">
        <v>0</v>
      </c>
      <c r="W195" s="8">
        <v>178</v>
      </c>
      <c r="X195" s="8">
        <v>0</v>
      </c>
      <c r="Y195" s="8">
        <v>187</v>
      </c>
      <c r="Z195" s="22">
        <v>0</v>
      </c>
      <c r="AA195" s="8">
        <f t="shared" si="313"/>
        <v>9</v>
      </c>
      <c r="AB195" s="192"/>
    </row>
    <row r="196" spans="2:28">
      <c r="B196" s="16" t="s">
        <v>1</v>
      </c>
      <c r="C196" s="7" t="s">
        <v>22</v>
      </c>
      <c r="D196" s="8">
        <v>5</v>
      </c>
      <c r="E196" s="8">
        <v>0</v>
      </c>
      <c r="F196" s="8">
        <v>0</v>
      </c>
      <c r="G196" s="8">
        <v>0</v>
      </c>
      <c r="H196" s="8">
        <v>0</v>
      </c>
      <c r="I196" s="8">
        <v>0</v>
      </c>
      <c r="J196" s="8">
        <v>0</v>
      </c>
      <c r="K196" s="8">
        <v>0</v>
      </c>
      <c r="L196" s="8">
        <v>0</v>
      </c>
      <c r="M196" s="8">
        <v>23</v>
      </c>
      <c r="N196" s="8">
        <v>0</v>
      </c>
      <c r="O196" s="8">
        <v>0</v>
      </c>
      <c r="P196" s="8">
        <v>0</v>
      </c>
      <c r="Q196" s="8">
        <v>0</v>
      </c>
      <c r="R196" s="8">
        <v>0</v>
      </c>
      <c r="S196" s="8">
        <v>0</v>
      </c>
      <c r="T196" s="8">
        <v>0</v>
      </c>
      <c r="U196" s="8">
        <v>0</v>
      </c>
      <c r="V196" s="8">
        <v>0</v>
      </c>
      <c r="W196" s="8">
        <v>25</v>
      </c>
      <c r="X196" s="8">
        <v>0</v>
      </c>
      <c r="Y196" s="8">
        <v>25</v>
      </c>
      <c r="Z196" s="22">
        <v>0</v>
      </c>
      <c r="AA196" s="8">
        <f t="shared" si="313"/>
        <v>0</v>
      </c>
      <c r="AB196" s="192"/>
    </row>
    <row r="197" spans="2:28">
      <c r="B197" s="16" t="s">
        <v>1</v>
      </c>
      <c r="C197" s="7" t="s">
        <v>23</v>
      </c>
      <c r="D197" s="8">
        <f>SUM(D198:D201)</f>
        <v>680</v>
      </c>
      <c r="E197" s="8">
        <f>SUM(E198:E201)</f>
        <v>0</v>
      </c>
      <c r="F197" s="8">
        <f t="shared" ref="F197:H197" si="442">SUM(F198:F201)</f>
        <v>779.16</v>
      </c>
      <c r="G197" s="8">
        <f t="shared" si="442"/>
        <v>0</v>
      </c>
      <c r="H197" s="8">
        <f t="shared" si="442"/>
        <v>0</v>
      </c>
      <c r="I197" s="8">
        <f t="shared" ref="I197:L197" si="443">SUM(I198:I201)</f>
        <v>332.00284999999997</v>
      </c>
      <c r="J197" s="8">
        <f t="shared" si="443"/>
        <v>0</v>
      </c>
      <c r="K197" s="8">
        <f t="shared" si="443"/>
        <v>0</v>
      </c>
      <c r="L197" s="8">
        <f t="shared" si="443"/>
        <v>0</v>
      </c>
      <c r="M197" s="8">
        <f>SUM(M198:M201)</f>
        <v>4060</v>
      </c>
      <c r="N197" s="8">
        <f>SUM(N198:N201)</f>
        <v>0</v>
      </c>
      <c r="O197" s="8">
        <f t="shared" ref="O197:Q197" si="444">SUM(O198:O201)</f>
        <v>4460</v>
      </c>
      <c r="P197" s="8">
        <f t="shared" si="444"/>
        <v>0</v>
      </c>
      <c r="Q197" s="8">
        <f t="shared" si="444"/>
        <v>0</v>
      </c>
      <c r="R197" s="8">
        <f t="shared" ref="R197:V197" si="445">SUM(R198:R201)</f>
        <v>2622.2148299999999</v>
      </c>
      <c r="S197" s="8">
        <f t="shared" si="445"/>
        <v>0</v>
      </c>
      <c r="T197" s="8">
        <f t="shared" si="445"/>
        <v>0</v>
      </c>
      <c r="U197" s="8">
        <f t="shared" si="445"/>
        <v>0</v>
      </c>
      <c r="V197" s="8">
        <f t="shared" si="445"/>
        <v>0</v>
      </c>
      <c r="W197" s="8">
        <f>SUM(W198:W201)</f>
        <v>4752</v>
      </c>
      <c r="X197" s="8">
        <f>SUM(X198:X201)</f>
        <v>0</v>
      </c>
      <c r="Y197" s="8">
        <f>SUM(Y198:Y201)</f>
        <v>6472</v>
      </c>
      <c r="Z197" s="22">
        <f>SUM(Z198:Z201)</f>
        <v>0</v>
      </c>
      <c r="AA197" s="8">
        <f t="shared" si="313"/>
        <v>1720</v>
      </c>
      <c r="AB197" s="192"/>
    </row>
    <row r="198" spans="2:28">
      <c r="B198" s="16" t="s">
        <v>1</v>
      </c>
      <c r="C198" s="9" t="s">
        <v>24</v>
      </c>
      <c r="D198" s="8">
        <v>150</v>
      </c>
      <c r="E198" s="8">
        <v>0</v>
      </c>
      <c r="F198" s="8">
        <v>397.17399999999998</v>
      </c>
      <c r="G198" s="8">
        <v>0</v>
      </c>
      <c r="H198" s="8">
        <v>0</v>
      </c>
      <c r="I198" s="8">
        <v>107.33181999999999</v>
      </c>
      <c r="J198" s="8">
        <v>0</v>
      </c>
      <c r="K198" s="8">
        <v>0</v>
      </c>
      <c r="L198" s="8">
        <v>0</v>
      </c>
      <c r="M198" s="8">
        <v>3350</v>
      </c>
      <c r="N198" s="8">
        <v>0</v>
      </c>
      <c r="O198" s="8">
        <v>3098.2</v>
      </c>
      <c r="P198" s="8">
        <v>0</v>
      </c>
      <c r="Q198" s="8">
        <v>0</v>
      </c>
      <c r="R198" s="8">
        <v>1692.7052699999999</v>
      </c>
      <c r="S198" s="8">
        <v>0</v>
      </c>
      <c r="T198" s="8">
        <v>0</v>
      </c>
      <c r="U198" s="8">
        <v>0</v>
      </c>
      <c r="V198" s="8">
        <v>0</v>
      </c>
      <c r="W198" s="8">
        <v>3100</v>
      </c>
      <c r="X198" s="8">
        <v>0</v>
      </c>
      <c r="Y198" s="8">
        <v>4350</v>
      </c>
      <c r="Z198" s="22">
        <v>0</v>
      </c>
      <c r="AA198" s="8">
        <f t="shared" si="313"/>
        <v>1250</v>
      </c>
      <c r="AB198" s="192"/>
    </row>
    <row r="199" spans="2:28">
      <c r="B199" s="16" t="s">
        <v>1</v>
      </c>
      <c r="C199" s="9" t="s">
        <v>25</v>
      </c>
      <c r="D199" s="8">
        <v>125</v>
      </c>
      <c r="E199" s="8">
        <v>0</v>
      </c>
      <c r="F199" s="8">
        <v>223.16</v>
      </c>
      <c r="G199" s="8">
        <v>0</v>
      </c>
      <c r="H199" s="8">
        <v>0</v>
      </c>
      <c r="I199" s="8">
        <v>84.104150000000004</v>
      </c>
      <c r="J199" s="8">
        <v>0</v>
      </c>
      <c r="K199" s="8">
        <v>0</v>
      </c>
      <c r="L199" s="8">
        <v>0</v>
      </c>
      <c r="M199" s="8">
        <v>700</v>
      </c>
      <c r="N199" s="8">
        <v>0</v>
      </c>
      <c r="O199" s="8">
        <v>1300</v>
      </c>
      <c r="P199" s="8">
        <v>0</v>
      </c>
      <c r="Q199" s="8">
        <v>0</v>
      </c>
      <c r="R199" s="8">
        <v>885.16503999999998</v>
      </c>
      <c r="S199" s="8">
        <v>0</v>
      </c>
      <c r="T199" s="8">
        <v>0</v>
      </c>
      <c r="U199" s="8">
        <v>0</v>
      </c>
      <c r="V199" s="8">
        <v>0</v>
      </c>
      <c r="W199" s="8">
        <v>1642</v>
      </c>
      <c r="X199" s="8">
        <v>0</v>
      </c>
      <c r="Y199" s="8">
        <v>2064</v>
      </c>
      <c r="Z199" s="22">
        <v>0</v>
      </c>
      <c r="AA199" s="8">
        <f t="shared" si="313"/>
        <v>422</v>
      </c>
      <c r="AB199" s="192"/>
    </row>
    <row r="200" spans="2:28">
      <c r="B200" s="16" t="s">
        <v>1</v>
      </c>
      <c r="C200" s="9" t="s">
        <v>28</v>
      </c>
      <c r="D200" s="8">
        <v>5</v>
      </c>
      <c r="E200" s="8">
        <v>0</v>
      </c>
      <c r="F200" s="8">
        <v>11.826000000000001</v>
      </c>
      <c r="G200" s="8">
        <v>0</v>
      </c>
      <c r="H200" s="8">
        <v>0</v>
      </c>
      <c r="I200" s="8">
        <v>6.8253199999999996</v>
      </c>
      <c r="J200" s="8">
        <v>0</v>
      </c>
      <c r="K200" s="8">
        <v>0</v>
      </c>
      <c r="L200" s="8">
        <v>0</v>
      </c>
      <c r="M200" s="8">
        <v>10</v>
      </c>
      <c r="N200" s="8">
        <v>0</v>
      </c>
      <c r="O200" s="8">
        <v>36.799999999999997</v>
      </c>
      <c r="P200" s="8">
        <v>0</v>
      </c>
      <c r="Q200" s="8">
        <v>0</v>
      </c>
      <c r="R200" s="8">
        <v>36.515729999999998</v>
      </c>
      <c r="S200" s="8">
        <v>0</v>
      </c>
      <c r="T200" s="8">
        <v>0</v>
      </c>
      <c r="U200" s="8">
        <v>0</v>
      </c>
      <c r="V200" s="8">
        <v>0</v>
      </c>
      <c r="W200" s="8">
        <v>10</v>
      </c>
      <c r="X200" s="8">
        <v>0</v>
      </c>
      <c r="Y200" s="8">
        <v>40</v>
      </c>
      <c r="Z200" s="22">
        <v>0</v>
      </c>
      <c r="AA200" s="8">
        <f t="shared" ref="AA200:AA263" si="446">Y200-W200</f>
        <v>30</v>
      </c>
      <c r="AB200" s="192"/>
    </row>
    <row r="201" spans="2:28">
      <c r="B201" s="16" t="s">
        <v>1</v>
      </c>
      <c r="C201" s="9" t="s">
        <v>29</v>
      </c>
      <c r="D201" s="8">
        <f>SUM(D202)</f>
        <v>400</v>
      </c>
      <c r="E201" s="8">
        <f>SUM(E202)</f>
        <v>0</v>
      </c>
      <c r="F201" s="8">
        <f t="shared" ref="F201:H201" si="447">SUM(F202)</f>
        <v>147</v>
      </c>
      <c r="G201" s="8">
        <f t="shared" si="447"/>
        <v>0</v>
      </c>
      <c r="H201" s="8">
        <f t="shared" si="447"/>
        <v>0</v>
      </c>
      <c r="I201" s="8">
        <f t="shared" ref="I201:L201" si="448">SUM(I202)</f>
        <v>133.74155999999999</v>
      </c>
      <c r="J201" s="8">
        <f t="shared" si="448"/>
        <v>0</v>
      </c>
      <c r="K201" s="8">
        <f t="shared" si="448"/>
        <v>0</v>
      </c>
      <c r="L201" s="8">
        <f t="shared" si="448"/>
        <v>0</v>
      </c>
      <c r="M201" s="8">
        <f>SUM(M202)</f>
        <v>0</v>
      </c>
      <c r="N201" s="8">
        <f>SUM(N202)</f>
        <v>0</v>
      </c>
      <c r="O201" s="8">
        <f t="shared" ref="O201:Q201" si="449">SUM(O202)</f>
        <v>25</v>
      </c>
      <c r="P201" s="8">
        <f t="shared" si="449"/>
        <v>0</v>
      </c>
      <c r="Q201" s="8">
        <f t="shared" si="449"/>
        <v>0</v>
      </c>
      <c r="R201" s="8">
        <f t="shared" ref="R201:V201" si="450">SUM(R202)</f>
        <v>7.8287899999999997</v>
      </c>
      <c r="S201" s="8">
        <f t="shared" si="450"/>
        <v>0</v>
      </c>
      <c r="T201" s="8">
        <f t="shared" si="450"/>
        <v>0</v>
      </c>
      <c r="U201" s="8">
        <f t="shared" si="450"/>
        <v>0</v>
      </c>
      <c r="V201" s="8">
        <f t="shared" si="450"/>
        <v>0</v>
      </c>
      <c r="W201" s="8">
        <f>SUM(W202)</f>
        <v>0</v>
      </c>
      <c r="X201" s="8">
        <f>SUM(X202)</f>
        <v>0</v>
      </c>
      <c r="Y201" s="8">
        <f>SUM(Y202)</f>
        <v>18</v>
      </c>
      <c r="Z201" s="22">
        <f>SUM(Z202)</f>
        <v>0</v>
      </c>
      <c r="AA201" s="8">
        <f t="shared" si="446"/>
        <v>18</v>
      </c>
      <c r="AB201" s="192"/>
    </row>
    <row r="202" spans="2:28">
      <c r="B202" s="16" t="s">
        <v>1</v>
      </c>
      <c r="C202" s="10" t="s">
        <v>30</v>
      </c>
      <c r="D202" s="8">
        <f>SUM(D203:D204)</f>
        <v>400</v>
      </c>
      <c r="E202" s="8">
        <f>SUM(E203:E204)</f>
        <v>0</v>
      </c>
      <c r="F202" s="8">
        <f t="shared" ref="F202:H202" si="451">SUM(F203:F204)</f>
        <v>147</v>
      </c>
      <c r="G202" s="8">
        <f t="shared" si="451"/>
        <v>0</v>
      </c>
      <c r="H202" s="8">
        <f t="shared" si="451"/>
        <v>0</v>
      </c>
      <c r="I202" s="8">
        <f t="shared" ref="I202:L202" si="452">SUM(I203:I204)</f>
        <v>133.74155999999999</v>
      </c>
      <c r="J202" s="8">
        <f t="shared" si="452"/>
        <v>0</v>
      </c>
      <c r="K202" s="8">
        <f t="shared" si="452"/>
        <v>0</v>
      </c>
      <c r="L202" s="8">
        <f t="shared" si="452"/>
        <v>0</v>
      </c>
      <c r="M202" s="8">
        <f>SUM(M203:M204)</f>
        <v>0</v>
      </c>
      <c r="N202" s="8">
        <f>SUM(N203:N204)</f>
        <v>0</v>
      </c>
      <c r="O202" s="8">
        <f t="shared" ref="O202:Q202" si="453">SUM(O203:O204)</f>
        <v>25</v>
      </c>
      <c r="P202" s="8">
        <f t="shared" si="453"/>
        <v>0</v>
      </c>
      <c r="Q202" s="8">
        <f t="shared" si="453"/>
        <v>0</v>
      </c>
      <c r="R202" s="8">
        <f t="shared" ref="R202:V202" si="454">SUM(R203:R204)</f>
        <v>7.8287899999999997</v>
      </c>
      <c r="S202" s="8">
        <f t="shared" si="454"/>
        <v>0</v>
      </c>
      <c r="T202" s="8">
        <f t="shared" si="454"/>
        <v>0</v>
      </c>
      <c r="U202" s="8">
        <f t="shared" si="454"/>
        <v>0</v>
      </c>
      <c r="V202" s="8">
        <f t="shared" si="454"/>
        <v>0</v>
      </c>
      <c r="W202" s="8">
        <f>SUM(W203:W204)</f>
        <v>0</v>
      </c>
      <c r="X202" s="8">
        <f>SUM(X203:X204)</f>
        <v>0</v>
      </c>
      <c r="Y202" s="8">
        <f>SUM(Y203:Y204)</f>
        <v>18</v>
      </c>
      <c r="Z202" s="22">
        <f>SUM(Z203:Z204)</f>
        <v>0</v>
      </c>
      <c r="AA202" s="8">
        <f t="shared" si="446"/>
        <v>18</v>
      </c>
      <c r="AB202" s="192"/>
    </row>
    <row r="203" spans="2:28" ht="30">
      <c r="B203" s="16" t="s">
        <v>1</v>
      </c>
      <c r="C203" s="11" t="s">
        <v>31</v>
      </c>
      <c r="D203" s="8">
        <v>300</v>
      </c>
      <c r="E203" s="8">
        <v>0</v>
      </c>
      <c r="F203" s="8">
        <v>75.84</v>
      </c>
      <c r="G203" s="8">
        <v>0</v>
      </c>
      <c r="H203" s="8">
        <v>0</v>
      </c>
      <c r="I203" s="8">
        <v>63.83914</v>
      </c>
      <c r="J203" s="8">
        <v>0</v>
      </c>
      <c r="K203" s="8">
        <v>0</v>
      </c>
      <c r="L203" s="8">
        <v>0</v>
      </c>
      <c r="M203" s="8">
        <v>0</v>
      </c>
      <c r="N203" s="8">
        <v>0</v>
      </c>
      <c r="O203" s="8">
        <v>25</v>
      </c>
      <c r="P203" s="8">
        <v>0</v>
      </c>
      <c r="Q203" s="8">
        <v>0</v>
      </c>
      <c r="R203" s="8">
        <v>7.8287899999999997</v>
      </c>
      <c r="S203" s="8">
        <v>0</v>
      </c>
      <c r="T203" s="8">
        <v>0</v>
      </c>
      <c r="U203" s="8">
        <v>0</v>
      </c>
      <c r="V203" s="8">
        <v>0</v>
      </c>
      <c r="W203" s="8">
        <v>0</v>
      </c>
      <c r="X203" s="8">
        <v>0</v>
      </c>
      <c r="Y203" s="8">
        <v>18</v>
      </c>
      <c r="Z203" s="22">
        <v>0</v>
      </c>
      <c r="AA203" s="8">
        <f t="shared" si="446"/>
        <v>18</v>
      </c>
      <c r="AB203" s="192"/>
    </row>
    <row r="204" spans="2:28" ht="30">
      <c r="B204" s="16" t="s">
        <v>1</v>
      </c>
      <c r="C204" s="11" t="s">
        <v>32</v>
      </c>
      <c r="D204" s="8">
        <v>100</v>
      </c>
      <c r="E204" s="8">
        <v>0</v>
      </c>
      <c r="F204" s="8">
        <v>71.16</v>
      </c>
      <c r="G204" s="8">
        <v>0</v>
      </c>
      <c r="H204" s="8">
        <v>0</v>
      </c>
      <c r="I204" s="8">
        <v>69.902420000000006</v>
      </c>
      <c r="J204" s="8">
        <v>0</v>
      </c>
      <c r="K204" s="8">
        <v>0</v>
      </c>
      <c r="L204" s="8">
        <v>0</v>
      </c>
      <c r="M204" s="8">
        <v>0</v>
      </c>
      <c r="N204" s="8">
        <v>0</v>
      </c>
      <c r="O204" s="8">
        <v>0</v>
      </c>
      <c r="P204" s="8">
        <v>0</v>
      </c>
      <c r="Q204" s="8">
        <v>0</v>
      </c>
      <c r="R204" s="8">
        <v>0</v>
      </c>
      <c r="S204" s="8">
        <v>0</v>
      </c>
      <c r="T204" s="8">
        <v>0</v>
      </c>
      <c r="U204" s="8">
        <v>0</v>
      </c>
      <c r="V204" s="8">
        <v>0</v>
      </c>
      <c r="W204" s="8">
        <v>0</v>
      </c>
      <c r="X204" s="8">
        <v>0</v>
      </c>
      <c r="Y204" s="8">
        <v>0</v>
      </c>
      <c r="Z204" s="22">
        <v>0</v>
      </c>
      <c r="AA204" s="8">
        <f t="shared" si="446"/>
        <v>0</v>
      </c>
      <c r="AB204" s="192"/>
    </row>
    <row r="205" spans="2:28">
      <c r="B205" s="16" t="s">
        <v>1</v>
      </c>
      <c r="C205" s="7" t="s">
        <v>33</v>
      </c>
      <c r="D205" s="8">
        <v>5</v>
      </c>
      <c r="E205" s="8">
        <v>0</v>
      </c>
      <c r="F205" s="8">
        <v>0.92</v>
      </c>
      <c r="G205" s="8">
        <v>0</v>
      </c>
      <c r="H205" s="8">
        <v>0</v>
      </c>
      <c r="I205" s="8">
        <v>0</v>
      </c>
      <c r="J205" s="8">
        <v>0</v>
      </c>
      <c r="K205" s="8">
        <v>0</v>
      </c>
      <c r="L205" s="8">
        <v>0</v>
      </c>
      <c r="M205" s="8">
        <v>5</v>
      </c>
      <c r="N205" s="8">
        <v>0</v>
      </c>
      <c r="O205" s="8">
        <v>35</v>
      </c>
      <c r="P205" s="8">
        <v>0</v>
      </c>
      <c r="Q205" s="8">
        <v>0</v>
      </c>
      <c r="R205" s="8">
        <v>25.906500000000001</v>
      </c>
      <c r="S205" s="8">
        <v>0</v>
      </c>
      <c r="T205" s="8">
        <v>0</v>
      </c>
      <c r="U205" s="8">
        <v>0</v>
      </c>
      <c r="V205" s="8">
        <v>0</v>
      </c>
      <c r="W205" s="8">
        <v>248</v>
      </c>
      <c r="X205" s="8">
        <v>0</v>
      </c>
      <c r="Y205" s="8">
        <v>248</v>
      </c>
      <c r="Z205" s="22">
        <v>0</v>
      </c>
      <c r="AA205" s="8">
        <f t="shared" si="446"/>
        <v>0</v>
      </c>
      <c r="AB205" s="193"/>
    </row>
    <row r="206" spans="2:28">
      <c r="B206" s="16" t="s">
        <v>77</v>
      </c>
      <c r="C206" s="5" t="s">
        <v>78</v>
      </c>
      <c r="D206" s="6">
        <f>SUM(D209,D217)</f>
        <v>0</v>
      </c>
      <c r="E206" s="6">
        <f>SUM(E209,E217)</f>
        <v>0</v>
      </c>
      <c r="F206" s="6">
        <f t="shared" ref="F206:H206" si="455">SUM(F209,F217)</f>
        <v>0</v>
      </c>
      <c r="G206" s="6">
        <f t="shared" si="455"/>
        <v>0</v>
      </c>
      <c r="H206" s="6">
        <f t="shared" si="455"/>
        <v>0</v>
      </c>
      <c r="I206" s="6">
        <f t="shared" ref="I206:L206" si="456">SUM(I209,I217)</f>
        <v>401.93781000000001</v>
      </c>
      <c r="J206" s="6">
        <f t="shared" si="456"/>
        <v>0</v>
      </c>
      <c r="K206" s="6">
        <f t="shared" si="456"/>
        <v>0</v>
      </c>
      <c r="L206" s="6">
        <f t="shared" si="456"/>
        <v>0</v>
      </c>
      <c r="M206" s="6">
        <f>SUM(M209,M217)</f>
        <v>703</v>
      </c>
      <c r="N206" s="6">
        <f>SUM(N209,N217)</f>
        <v>0</v>
      </c>
      <c r="O206" s="6">
        <f t="shared" ref="O206:Q206" si="457">SUM(O209,O217)</f>
        <v>703</v>
      </c>
      <c r="P206" s="6">
        <f t="shared" si="457"/>
        <v>0</v>
      </c>
      <c r="Q206" s="6">
        <f t="shared" si="457"/>
        <v>0</v>
      </c>
      <c r="R206" s="6">
        <f t="shared" ref="R206:V206" si="458">SUM(R209,R217)</f>
        <v>230.25202999999999</v>
      </c>
      <c r="S206" s="6">
        <f t="shared" si="458"/>
        <v>0</v>
      </c>
      <c r="T206" s="6">
        <f t="shared" si="458"/>
        <v>0</v>
      </c>
      <c r="U206" s="6">
        <f t="shared" si="458"/>
        <v>0</v>
      </c>
      <c r="V206" s="6">
        <f t="shared" si="458"/>
        <v>0</v>
      </c>
      <c r="W206" s="6">
        <f>SUM(W209,W217)</f>
        <v>2200</v>
      </c>
      <c r="X206" s="6">
        <f>SUM(X209,X217)</f>
        <v>0</v>
      </c>
      <c r="Y206" s="6">
        <f>SUM(Y209,Y217)</f>
        <v>2200</v>
      </c>
      <c r="Z206" s="21">
        <f>SUM(Z209,Z217)</f>
        <v>0</v>
      </c>
      <c r="AA206" s="6">
        <f t="shared" si="446"/>
        <v>0</v>
      </c>
      <c r="AB206" s="25"/>
    </row>
    <row r="207" spans="2:28">
      <c r="B207" s="16" t="s">
        <v>1</v>
      </c>
      <c r="C207" s="7" t="s">
        <v>21</v>
      </c>
      <c r="D207" s="8">
        <v>0</v>
      </c>
      <c r="E207" s="8">
        <v>0</v>
      </c>
      <c r="F207" s="8">
        <v>0</v>
      </c>
      <c r="G207" s="8">
        <v>0</v>
      </c>
      <c r="H207" s="8">
        <v>0</v>
      </c>
      <c r="I207" s="8">
        <v>0</v>
      </c>
      <c r="J207" s="8">
        <v>0</v>
      </c>
      <c r="K207" s="8">
        <v>0</v>
      </c>
      <c r="L207" s="8">
        <v>0</v>
      </c>
      <c r="M207" s="8">
        <v>52</v>
      </c>
      <c r="N207" s="8">
        <v>0</v>
      </c>
      <c r="O207" s="8">
        <v>0</v>
      </c>
      <c r="P207" s="8">
        <v>0</v>
      </c>
      <c r="Q207" s="8">
        <v>0</v>
      </c>
      <c r="R207" s="8">
        <v>0</v>
      </c>
      <c r="S207" s="8">
        <v>0</v>
      </c>
      <c r="T207" s="8">
        <v>0</v>
      </c>
      <c r="U207" s="8">
        <v>0</v>
      </c>
      <c r="V207" s="8">
        <v>0</v>
      </c>
      <c r="W207" s="8">
        <v>51</v>
      </c>
      <c r="X207" s="8">
        <v>0</v>
      </c>
      <c r="Y207" s="8">
        <v>53</v>
      </c>
      <c r="Z207" s="22">
        <v>0</v>
      </c>
      <c r="AA207" s="8">
        <f t="shared" si="446"/>
        <v>2</v>
      </c>
      <c r="AB207" s="25"/>
    </row>
    <row r="208" spans="2:28">
      <c r="B208" s="16" t="s">
        <v>1</v>
      </c>
      <c r="C208" s="7" t="s">
        <v>22</v>
      </c>
      <c r="D208" s="8">
        <v>0</v>
      </c>
      <c r="E208" s="8">
        <v>0</v>
      </c>
      <c r="F208" s="8">
        <v>0</v>
      </c>
      <c r="G208" s="8">
        <v>0</v>
      </c>
      <c r="H208" s="8">
        <v>0</v>
      </c>
      <c r="I208" s="8">
        <v>0</v>
      </c>
      <c r="J208" s="8">
        <v>0</v>
      </c>
      <c r="K208" s="8">
        <v>0</v>
      </c>
      <c r="L208" s="8">
        <v>0</v>
      </c>
      <c r="M208" s="8">
        <v>0</v>
      </c>
      <c r="N208" s="8">
        <v>0</v>
      </c>
      <c r="O208" s="8">
        <v>0</v>
      </c>
      <c r="P208" s="8">
        <v>0</v>
      </c>
      <c r="Q208" s="8">
        <v>0</v>
      </c>
      <c r="R208" s="8">
        <v>0</v>
      </c>
      <c r="S208" s="8">
        <v>0</v>
      </c>
      <c r="T208" s="8">
        <v>0</v>
      </c>
      <c r="U208" s="8">
        <v>0</v>
      </c>
      <c r="V208" s="8">
        <v>0</v>
      </c>
      <c r="W208" s="8">
        <v>51</v>
      </c>
      <c r="X208" s="8">
        <v>0</v>
      </c>
      <c r="Y208" s="8">
        <v>51</v>
      </c>
      <c r="Z208" s="22">
        <v>0</v>
      </c>
      <c r="AA208" s="8">
        <f t="shared" si="446"/>
        <v>0</v>
      </c>
      <c r="AB208" s="25"/>
    </row>
    <row r="209" spans="2:28">
      <c r="B209" s="16" t="s">
        <v>1</v>
      </c>
      <c r="C209" s="7" t="s">
        <v>23</v>
      </c>
      <c r="D209" s="8">
        <f>SUM(D210:D213)</f>
        <v>0</v>
      </c>
      <c r="E209" s="8">
        <f>SUM(E210:E213)</f>
        <v>0</v>
      </c>
      <c r="F209" s="8">
        <f t="shared" ref="F209:H209" si="459">SUM(F210:F213)</f>
        <v>0</v>
      </c>
      <c r="G209" s="8">
        <f t="shared" si="459"/>
        <v>0</v>
      </c>
      <c r="H209" s="8">
        <f t="shared" si="459"/>
        <v>0</v>
      </c>
      <c r="I209" s="8">
        <f t="shared" ref="I209:L209" si="460">SUM(I210:I213)</f>
        <v>401.02280999999999</v>
      </c>
      <c r="J209" s="8">
        <f t="shared" si="460"/>
        <v>0</v>
      </c>
      <c r="K209" s="8">
        <f t="shared" si="460"/>
        <v>0</v>
      </c>
      <c r="L209" s="8">
        <f t="shared" si="460"/>
        <v>0</v>
      </c>
      <c r="M209" s="8">
        <f>SUM(M210:M213)</f>
        <v>703</v>
      </c>
      <c r="N209" s="8">
        <f>SUM(N210:N213)</f>
        <v>0</v>
      </c>
      <c r="O209" s="8">
        <f t="shared" ref="O209:Q209" si="461">SUM(O210:O213)</f>
        <v>643.33000000000004</v>
      </c>
      <c r="P209" s="8">
        <f t="shared" si="461"/>
        <v>0</v>
      </c>
      <c r="Q209" s="8">
        <f t="shared" si="461"/>
        <v>0</v>
      </c>
      <c r="R209" s="8">
        <f t="shared" ref="R209:V209" si="462">SUM(R210:R213)</f>
        <v>170.61602999999999</v>
      </c>
      <c r="S209" s="8">
        <f t="shared" si="462"/>
        <v>0</v>
      </c>
      <c r="T209" s="8">
        <f t="shared" si="462"/>
        <v>0</v>
      </c>
      <c r="U209" s="8">
        <f t="shared" si="462"/>
        <v>0</v>
      </c>
      <c r="V209" s="8">
        <f t="shared" si="462"/>
        <v>0</v>
      </c>
      <c r="W209" s="8">
        <f>SUM(W210:W213)</f>
        <v>1680</v>
      </c>
      <c r="X209" s="8">
        <f>SUM(X210:X213)</f>
        <v>0</v>
      </c>
      <c r="Y209" s="8">
        <f>SUM(Y210:Y213)</f>
        <v>1680</v>
      </c>
      <c r="Z209" s="22">
        <f>SUM(Z210:Z213)</f>
        <v>0</v>
      </c>
      <c r="AA209" s="8">
        <f t="shared" si="446"/>
        <v>0</v>
      </c>
      <c r="AB209" s="25"/>
    </row>
    <row r="210" spans="2:28">
      <c r="B210" s="16" t="s">
        <v>1</v>
      </c>
      <c r="C210" s="9" t="s">
        <v>24</v>
      </c>
      <c r="D210" s="8">
        <v>0</v>
      </c>
      <c r="E210" s="8">
        <v>0</v>
      </c>
      <c r="F210" s="8">
        <v>0</v>
      </c>
      <c r="G210" s="8">
        <v>0</v>
      </c>
      <c r="H210" s="8">
        <v>0</v>
      </c>
      <c r="I210" s="8">
        <v>289.62518</v>
      </c>
      <c r="J210" s="8">
        <v>0</v>
      </c>
      <c r="K210" s="8">
        <v>0</v>
      </c>
      <c r="L210" s="8">
        <v>0</v>
      </c>
      <c r="M210" s="8">
        <v>575</v>
      </c>
      <c r="N210" s="8">
        <v>0</v>
      </c>
      <c r="O210" s="8">
        <v>570</v>
      </c>
      <c r="P210" s="8">
        <v>0</v>
      </c>
      <c r="Q210" s="8">
        <v>0</v>
      </c>
      <c r="R210" s="8">
        <v>154.72984</v>
      </c>
      <c r="S210" s="8">
        <v>0</v>
      </c>
      <c r="T210" s="8">
        <v>0</v>
      </c>
      <c r="U210" s="8">
        <v>0</v>
      </c>
      <c r="V210" s="8">
        <v>0</v>
      </c>
      <c r="W210" s="8">
        <v>1217</v>
      </c>
      <c r="X210" s="8">
        <v>0</v>
      </c>
      <c r="Y210" s="8">
        <v>1217</v>
      </c>
      <c r="Z210" s="22">
        <v>0</v>
      </c>
      <c r="AA210" s="8">
        <f t="shared" si="446"/>
        <v>0</v>
      </c>
      <c r="AB210" s="25"/>
    </row>
    <row r="211" spans="2:28">
      <c r="B211" s="16" t="s">
        <v>1</v>
      </c>
      <c r="C211" s="9" t="s">
        <v>25</v>
      </c>
      <c r="D211" s="8">
        <v>0</v>
      </c>
      <c r="E211" s="8">
        <v>0</v>
      </c>
      <c r="F211" s="8">
        <v>0</v>
      </c>
      <c r="G211" s="8">
        <v>0</v>
      </c>
      <c r="H211" s="8">
        <v>0</v>
      </c>
      <c r="I211" s="8">
        <v>103.54039</v>
      </c>
      <c r="J211" s="8">
        <v>0</v>
      </c>
      <c r="K211" s="8">
        <v>0</v>
      </c>
      <c r="L211" s="8">
        <v>0</v>
      </c>
      <c r="M211" s="8">
        <v>128</v>
      </c>
      <c r="N211" s="8">
        <v>0</v>
      </c>
      <c r="O211" s="8">
        <v>68.33</v>
      </c>
      <c r="P211" s="8">
        <v>0</v>
      </c>
      <c r="Q211" s="8">
        <v>0</v>
      </c>
      <c r="R211" s="8">
        <v>13.387460000000001</v>
      </c>
      <c r="S211" s="8">
        <v>0</v>
      </c>
      <c r="T211" s="8">
        <v>0</v>
      </c>
      <c r="U211" s="8">
        <v>0</v>
      </c>
      <c r="V211" s="8">
        <v>0</v>
      </c>
      <c r="W211" s="8">
        <v>450</v>
      </c>
      <c r="X211" s="8">
        <v>0</v>
      </c>
      <c r="Y211" s="8">
        <v>450</v>
      </c>
      <c r="Z211" s="22">
        <v>0</v>
      </c>
      <c r="AA211" s="8">
        <f t="shared" si="446"/>
        <v>0</v>
      </c>
      <c r="AB211" s="25"/>
    </row>
    <row r="212" spans="2:28">
      <c r="B212" s="16" t="s">
        <v>1</v>
      </c>
      <c r="C212" s="9" t="s">
        <v>28</v>
      </c>
      <c r="D212" s="8">
        <v>0</v>
      </c>
      <c r="E212" s="8">
        <v>0</v>
      </c>
      <c r="F212" s="8">
        <v>0</v>
      </c>
      <c r="G212" s="8">
        <v>0</v>
      </c>
      <c r="H212" s="8">
        <v>0</v>
      </c>
      <c r="I212" s="8">
        <v>1.8886400000000001</v>
      </c>
      <c r="J212" s="8">
        <v>0</v>
      </c>
      <c r="K212" s="8">
        <v>0</v>
      </c>
      <c r="L212" s="8">
        <v>0</v>
      </c>
      <c r="M212" s="8">
        <v>0</v>
      </c>
      <c r="N212" s="8">
        <v>0</v>
      </c>
      <c r="O212" s="8">
        <v>5</v>
      </c>
      <c r="P212" s="8">
        <v>0</v>
      </c>
      <c r="Q212" s="8">
        <v>0</v>
      </c>
      <c r="R212" s="8">
        <v>2.4987300000000001</v>
      </c>
      <c r="S212" s="8">
        <v>0</v>
      </c>
      <c r="T212" s="8">
        <v>0</v>
      </c>
      <c r="U212" s="8">
        <v>0</v>
      </c>
      <c r="V212" s="8">
        <v>0</v>
      </c>
      <c r="W212" s="8">
        <v>10</v>
      </c>
      <c r="X212" s="8">
        <v>0</v>
      </c>
      <c r="Y212" s="8">
        <v>10</v>
      </c>
      <c r="Z212" s="22">
        <v>0</v>
      </c>
      <c r="AA212" s="8">
        <f t="shared" si="446"/>
        <v>0</v>
      </c>
      <c r="AB212" s="25"/>
    </row>
    <row r="213" spans="2:28">
      <c r="B213" s="16" t="s">
        <v>1</v>
      </c>
      <c r="C213" s="9" t="s">
        <v>29</v>
      </c>
      <c r="D213" s="8">
        <f>SUM(D214)</f>
        <v>0</v>
      </c>
      <c r="E213" s="8">
        <f>SUM(E214)</f>
        <v>0</v>
      </c>
      <c r="F213" s="8">
        <f t="shared" ref="F213:H213" si="463">SUM(F214)</f>
        <v>0</v>
      </c>
      <c r="G213" s="8">
        <f t="shared" si="463"/>
        <v>0</v>
      </c>
      <c r="H213" s="8">
        <f t="shared" si="463"/>
        <v>0</v>
      </c>
      <c r="I213" s="8">
        <f t="shared" ref="I213:L213" si="464">SUM(I214)</f>
        <v>5.9686000000000003</v>
      </c>
      <c r="J213" s="8">
        <f t="shared" si="464"/>
        <v>0</v>
      </c>
      <c r="K213" s="8">
        <f t="shared" si="464"/>
        <v>0</v>
      </c>
      <c r="L213" s="8">
        <f t="shared" si="464"/>
        <v>0</v>
      </c>
      <c r="M213" s="8">
        <f>SUM(M214)</f>
        <v>0</v>
      </c>
      <c r="N213" s="8">
        <f>SUM(N214)</f>
        <v>0</v>
      </c>
      <c r="O213" s="8">
        <f t="shared" ref="O213:Q213" si="465">SUM(O214)</f>
        <v>0</v>
      </c>
      <c r="P213" s="8">
        <f t="shared" si="465"/>
        <v>0</v>
      </c>
      <c r="Q213" s="8">
        <f t="shared" si="465"/>
        <v>0</v>
      </c>
      <c r="R213" s="8">
        <f t="shared" ref="R213:V213" si="466">SUM(R214)</f>
        <v>0</v>
      </c>
      <c r="S213" s="8">
        <f t="shared" si="466"/>
        <v>0</v>
      </c>
      <c r="T213" s="8">
        <f t="shared" si="466"/>
        <v>0</v>
      </c>
      <c r="U213" s="8">
        <f t="shared" si="466"/>
        <v>0</v>
      </c>
      <c r="V213" s="8">
        <f t="shared" si="466"/>
        <v>0</v>
      </c>
      <c r="W213" s="8">
        <f>SUM(W214)</f>
        <v>3</v>
      </c>
      <c r="X213" s="8">
        <f>SUM(X214)</f>
        <v>0</v>
      </c>
      <c r="Y213" s="8">
        <f>SUM(Y214)</f>
        <v>3</v>
      </c>
      <c r="Z213" s="22">
        <f>SUM(Z214)</f>
        <v>0</v>
      </c>
      <c r="AA213" s="8">
        <f t="shared" si="446"/>
        <v>0</v>
      </c>
      <c r="AB213" s="25"/>
    </row>
    <row r="214" spans="2:28">
      <c r="B214" s="16" t="s">
        <v>1</v>
      </c>
      <c r="C214" s="10" t="s">
        <v>30</v>
      </c>
      <c r="D214" s="8">
        <f>SUM(D215:D216)</f>
        <v>0</v>
      </c>
      <c r="E214" s="8">
        <f>SUM(E215:E216)</f>
        <v>0</v>
      </c>
      <c r="F214" s="8">
        <f t="shared" ref="F214:H214" si="467">SUM(F215:F216)</f>
        <v>0</v>
      </c>
      <c r="G214" s="8">
        <f t="shared" si="467"/>
        <v>0</v>
      </c>
      <c r="H214" s="8">
        <f t="shared" si="467"/>
        <v>0</v>
      </c>
      <c r="I214" s="8">
        <f t="shared" ref="I214:L214" si="468">SUM(I215:I216)</f>
        <v>5.9686000000000003</v>
      </c>
      <c r="J214" s="8">
        <f t="shared" si="468"/>
        <v>0</v>
      </c>
      <c r="K214" s="8">
        <f t="shared" si="468"/>
        <v>0</v>
      </c>
      <c r="L214" s="8">
        <f t="shared" si="468"/>
        <v>0</v>
      </c>
      <c r="M214" s="8">
        <f>SUM(M215:M216)</f>
        <v>0</v>
      </c>
      <c r="N214" s="8">
        <f>SUM(N215:N216)</f>
        <v>0</v>
      </c>
      <c r="O214" s="8">
        <f t="shared" ref="O214:Q214" si="469">SUM(O215:O216)</f>
        <v>0</v>
      </c>
      <c r="P214" s="8">
        <f t="shared" si="469"/>
        <v>0</v>
      </c>
      <c r="Q214" s="8">
        <f t="shared" si="469"/>
        <v>0</v>
      </c>
      <c r="R214" s="8">
        <f t="shared" ref="R214:V214" si="470">SUM(R215:R216)</f>
        <v>0</v>
      </c>
      <c r="S214" s="8">
        <f t="shared" si="470"/>
        <v>0</v>
      </c>
      <c r="T214" s="8">
        <f t="shared" si="470"/>
        <v>0</v>
      </c>
      <c r="U214" s="8">
        <f t="shared" si="470"/>
        <v>0</v>
      </c>
      <c r="V214" s="8">
        <f t="shared" si="470"/>
        <v>0</v>
      </c>
      <c r="W214" s="8">
        <f>SUM(W215:W216)</f>
        <v>3</v>
      </c>
      <c r="X214" s="8">
        <f>SUM(X215:X216)</f>
        <v>0</v>
      </c>
      <c r="Y214" s="8">
        <f>SUM(Y215:Y216)</f>
        <v>3</v>
      </c>
      <c r="Z214" s="22">
        <f>SUM(Z215:Z216)</f>
        <v>0</v>
      </c>
      <c r="AA214" s="8">
        <f t="shared" si="446"/>
        <v>0</v>
      </c>
      <c r="AB214" s="25"/>
    </row>
    <row r="215" spans="2:28" ht="30">
      <c r="B215" s="16" t="s">
        <v>1</v>
      </c>
      <c r="C215" s="11" t="s">
        <v>31</v>
      </c>
      <c r="D215" s="8">
        <v>0</v>
      </c>
      <c r="E215" s="8">
        <v>0</v>
      </c>
      <c r="F215" s="8">
        <v>0</v>
      </c>
      <c r="G215" s="8">
        <v>0</v>
      </c>
      <c r="H215" s="8">
        <v>0</v>
      </c>
      <c r="I215" s="8">
        <v>4.7186000000000003</v>
      </c>
      <c r="J215" s="8">
        <v>0</v>
      </c>
      <c r="K215" s="8">
        <v>0</v>
      </c>
      <c r="L215" s="8">
        <v>0</v>
      </c>
      <c r="M215" s="8">
        <v>0</v>
      </c>
      <c r="N215" s="8">
        <v>0</v>
      </c>
      <c r="O215" s="8">
        <v>0</v>
      </c>
      <c r="P215" s="8">
        <v>0</v>
      </c>
      <c r="Q215" s="8">
        <v>0</v>
      </c>
      <c r="R215" s="8">
        <v>0</v>
      </c>
      <c r="S215" s="8">
        <v>0</v>
      </c>
      <c r="T215" s="8">
        <v>0</v>
      </c>
      <c r="U215" s="8">
        <v>0</v>
      </c>
      <c r="V215" s="8">
        <v>0</v>
      </c>
      <c r="W215" s="8">
        <v>3</v>
      </c>
      <c r="X215" s="8">
        <v>0</v>
      </c>
      <c r="Y215" s="8">
        <v>3</v>
      </c>
      <c r="Z215" s="22">
        <v>0</v>
      </c>
      <c r="AA215" s="8">
        <f t="shared" si="446"/>
        <v>0</v>
      </c>
      <c r="AB215" s="25"/>
    </row>
    <row r="216" spans="2:28" ht="30">
      <c r="B216" s="16" t="s">
        <v>1</v>
      </c>
      <c r="C216" s="11" t="s">
        <v>32</v>
      </c>
      <c r="D216" s="8">
        <v>0</v>
      </c>
      <c r="E216" s="8">
        <v>0</v>
      </c>
      <c r="F216" s="8">
        <v>0</v>
      </c>
      <c r="G216" s="8">
        <v>0</v>
      </c>
      <c r="H216" s="8">
        <v>0</v>
      </c>
      <c r="I216" s="8">
        <v>1.25</v>
      </c>
      <c r="J216" s="8">
        <v>0</v>
      </c>
      <c r="K216" s="8">
        <v>0</v>
      </c>
      <c r="L216" s="8">
        <v>0</v>
      </c>
      <c r="M216" s="8">
        <v>0</v>
      </c>
      <c r="N216" s="8">
        <v>0</v>
      </c>
      <c r="O216" s="8">
        <v>0</v>
      </c>
      <c r="P216" s="8">
        <v>0</v>
      </c>
      <c r="Q216" s="8">
        <v>0</v>
      </c>
      <c r="R216" s="8">
        <v>0</v>
      </c>
      <c r="S216" s="8">
        <v>0</v>
      </c>
      <c r="T216" s="8">
        <v>0</v>
      </c>
      <c r="U216" s="8">
        <v>0</v>
      </c>
      <c r="V216" s="8">
        <v>0</v>
      </c>
      <c r="W216" s="8">
        <v>0</v>
      </c>
      <c r="X216" s="8">
        <v>0</v>
      </c>
      <c r="Y216" s="8">
        <v>0</v>
      </c>
      <c r="Z216" s="22">
        <v>0</v>
      </c>
      <c r="AA216" s="8">
        <f t="shared" si="446"/>
        <v>0</v>
      </c>
      <c r="AB216" s="25"/>
    </row>
    <row r="217" spans="2:28">
      <c r="B217" s="16" t="s">
        <v>1</v>
      </c>
      <c r="C217" s="7" t="s">
        <v>33</v>
      </c>
      <c r="D217" s="8">
        <v>0</v>
      </c>
      <c r="E217" s="8">
        <v>0</v>
      </c>
      <c r="F217" s="8">
        <v>0</v>
      </c>
      <c r="G217" s="8">
        <v>0</v>
      </c>
      <c r="H217" s="8">
        <v>0</v>
      </c>
      <c r="I217" s="8">
        <v>0.91500000000000004</v>
      </c>
      <c r="J217" s="8">
        <v>0</v>
      </c>
      <c r="K217" s="8">
        <v>0</v>
      </c>
      <c r="L217" s="8">
        <v>0</v>
      </c>
      <c r="M217" s="8">
        <v>0</v>
      </c>
      <c r="N217" s="8">
        <v>0</v>
      </c>
      <c r="O217" s="8">
        <v>59.67</v>
      </c>
      <c r="P217" s="8">
        <v>0</v>
      </c>
      <c r="Q217" s="8">
        <v>0</v>
      </c>
      <c r="R217" s="8">
        <v>59.636000000000003</v>
      </c>
      <c r="S217" s="8">
        <v>0</v>
      </c>
      <c r="T217" s="8">
        <v>0</v>
      </c>
      <c r="U217" s="8">
        <v>0</v>
      </c>
      <c r="V217" s="8">
        <v>0</v>
      </c>
      <c r="W217" s="8">
        <v>520</v>
      </c>
      <c r="X217" s="8">
        <v>0</v>
      </c>
      <c r="Y217" s="8">
        <v>520</v>
      </c>
      <c r="Z217" s="22">
        <v>0</v>
      </c>
      <c r="AA217" s="8">
        <f t="shared" si="446"/>
        <v>0</v>
      </c>
      <c r="AB217" s="25"/>
    </row>
    <row r="218" spans="2:28">
      <c r="B218" s="16" t="s">
        <v>79</v>
      </c>
      <c r="C218" s="5" t="s">
        <v>80</v>
      </c>
      <c r="D218" s="6">
        <f>SUM(D228,D235,D243,D310,D325,D334)</f>
        <v>2783892</v>
      </c>
      <c r="E218" s="6">
        <f>SUM(E228,E235,E243,E310,E325,E334)</f>
        <v>0</v>
      </c>
      <c r="F218" s="6">
        <f t="shared" ref="F218:H218" si="471">SUM(F228,F235,F243,F310,F325,F334)</f>
        <v>2770633.51</v>
      </c>
      <c r="G218" s="6">
        <f t="shared" si="471"/>
        <v>0</v>
      </c>
      <c r="H218" s="6">
        <f t="shared" si="471"/>
        <v>0</v>
      </c>
      <c r="I218" s="6">
        <f t="shared" ref="I218:L218" si="472">SUM(I228,I235,I243,I310,I325,I334)</f>
        <v>2770421.9619500004</v>
      </c>
      <c r="J218" s="6">
        <f t="shared" si="472"/>
        <v>0</v>
      </c>
      <c r="K218" s="6">
        <f t="shared" si="472"/>
        <v>0</v>
      </c>
      <c r="L218" s="6">
        <f t="shared" si="472"/>
        <v>0</v>
      </c>
      <c r="M218" s="6">
        <f>SUM(M228,M235,M243,M310,M325,M334)</f>
        <v>3911800</v>
      </c>
      <c r="N218" s="6">
        <f>SUM(N228,N235,N243,N310,N325,N334)</f>
        <v>0</v>
      </c>
      <c r="O218" s="6">
        <f t="shared" ref="O218:Q218" si="473">SUM(O228,O235,O243,O310,O325,O334)</f>
        <v>3911800</v>
      </c>
      <c r="P218" s="6">
        <f t="shared" si="473"/>
        <v>0</v>
      </c>
      <c r="Q218" s="6">
        <f t="shared" si="473"/>
        <v>0</v>
      </c>
      <c r="R218" s="6">
        <f t="shared" ref="R218:V218" si="474">SUM(R228,R235,R243,R310,R325,R334)</f>
        <v>2448374.2753300001</v>
      </c>
      <c r="S218" s="6">
        <f t="shared" si="474"/>
        <v>0</v>
      </c>
      <c r="T218" s="6">
        <f t="shared" si="474"/>
        <v>0</v>
      </c>
      <c r="U218" s="6">
        <f t="shared" si="474"/>
        <v>0</v>
      </c>
      <c r="V218" s="6">
        <f t="shared" si="474"/>
        <v>0</v>
      </c>
      <c r="W218" s="6">
        <f>SUM(W228,W235,W243,W310,W325,W334)</f>
        <v>3400000</v>
      </c>
      <c r="X218" s="6">
        <f>SUM(X228,X235,X243,X310,X325,X334)</f>
        <v>0</v>
      </c>
      <c r="Y218" s="6">
        <f>SUM(Y228,Y235,Y243,Y310,Y325,Y334)</f>
        <v>3549500</v>
      </c>
      <c r="Z218" s="21">
        <f>SUM(Z228,Z235,Z243,Z310,Z325,Z334)</f>
        <v>0</v>
      </c>
      <c r="AA218" s="6">
        <f t="shared" si="446"/>
        <v>149500</v>
      </c>
      <c r="AB218" s="25"/>
    </row>
    <row r="219" spans="2:28">
      <c r="B219" s="16" t="s">
        <v>1</v>
      </c>
      <c r="C219" s="7" t="s">
        <v>22</v>
      </c>
      <c r="D219" s="8">
        <f>SUM(D236,D244,D326)</f>
        <v>1021</v>
      </c>
      <c r="E219" s="8">
        <f>SUM(E236,E244,E326)</f>
        <v>0</v>
      </c>
      <c r="F219" s="8">
        <f t="shared" ref="F219:H219" si="475">SUM(F236,F244,F326)</f>
        <v>0</v>
      </c>
      <c r="G219" s="8">
        <f t="shared" si="475"/>
        <v>0</v>
      </c>
      <c r="H219" s="8">
        <f t="shared" si="475"/>
        <v>0</v>
      </c>
      <c r="I219" s="8">
        <f t="shared" ref="I219:L219" si="476">SUM(I236,I244,I326)</f>
        <v>0</v>
      </c>
      <c r="J219" s="8">
        <f t="shared" si="476"/>
        <v>0</v>
      </c>
      <c r="K219" s="8">
        <f t="shared" si="476"/>
        <v>0</v>
      </c>
      <c r="L219" s="8">
        <f t="shared" si="476"/>
        <v>0</v>
      </c>
      <c r="M219" s="8">
        <f>SUM(M236,M244,M326)</f>
        <v>509</v>
      </c>
      <c r="N219" s="8">
        <f>SUM(N236,N244,N326)</f>
        <v>0</v>
      </c>
      <c r="O219" s="8">
        <f t="shared" ref="O219:Q219" si="477">SUM(O236,O244,O326)</f>
        <v>0</v>
      </c>
      <c r="P219" s="8">
        <f t="shared" si="477"/>
        <v>0</v>
      </c>
      <c r="Q219" s="8">
        <f t="shared" si="477"/>
        <v>0</v>
      </c>
      <c r="R219" s="8">
        <f t="shared" ref="R219:V219" si="478">SUM(R236,R244,R326)</f>
        <v>0</v>
      </c>
      <c r="S219" s="8">
        <f t="shared" si="478"/>
        <v>0</v>
      </c>
      <c r="T219" s="8">
        <f t="shared" si="478"/>
        <v>0</v>
      </c>
      <c r="U219" s="8">
        <f t="shared" si="478"/>
        <v>0</v>
      </c>
      <c r="V219" s="8">
        <f t="shared" si="478"/>
        <v>0</v>
      </c>
      <c r="W219" s="8">
        <f>SUM(W236,W244,W326)</f>
        <v>1063</v>
      </c>
      <c r="X219" s="8">
        <f>SUM(X236,X244,X326)</f>
        <v>0</v>
      </c>
      <c r="Y219" s="8">
        <f>SUM(Y236,Y244,Y326)</f>
        <v>1063</v>
      </c>
      <c r="Z219" s="22">
        <f>SUM(Z236,Z244,Z326)</f>
        <v>0</v>
      </c>
      <c r="AA219" s="8">
        <f t="shared" si="446"/>
        <v>0</v>
      </c>
      <c r="AB219" s="25"/>
    </row>
    <row r="220" spans="2:28">
      <c r="B220" s="16" t="s">
        <v>1</v>
      </c>
      <c r="C220" s="7" t="s">
        <v>23</v>
      </c>
      <c r="D220" s="8">
        <f>SUM(D229,D237,D245,D311,D327,D335)</f>
        <v>2783787</v>
      </c>
      <c r="E220" s="8">
        <f>SUM(E229,E237,E245,E311,E327,E335)</f>
        <v>0</v>
      </c>
      <c r="F220" s="8">
        <f t="shared" ref="F220:H220" si="479">SUM(F229,F237,F245,F311,F327,F335)</f>
        <v>2770520.2</v>
      </c>
      <c r="G220" s="8">
        <f t="shared" si="479"/>
        <v>0</v>
      </c>
      <c r="H220" s="8">
        <f t="shared" si="479"/>
        <v>0</v>
      </c>
      <c r="I220" s="8">
        <f t="shared" ref="I220:L220" si="480">SUM(I229,I237,I245,I311,I327,I335)</f>
        <v>2770309.4178800001</v>
      </c>
      <c r="J220" s="8">
        <f t="shared" si="480"/>
        <v>0</v>
      </c>
      <c r="K220" s="8">
        <f t="shared" si="480"/>
        <v>0</v>
      </c>
      <c r="L220" s="8">
        <f t="shared" si="480"/>
        <v>0</v>
      </c>
      <c r="M220" s="8">
        <f>SUM(M229,M237,M245,M311,M327,M335)</f>
        <v>3911710</v>
      </c>
      <c r="N220" s="8">
        <f>SUM(N229,N237,N245,N311,N327,N335)</f>
        <v>0</v>
      </c>
      <c r="O220" s="8">
        <f t="shared" ref="O220:Q220" si="481">SUM(O229,O237,O245,O311,O327,O335)</f>
        <v>3911670</v>
      </c>
      <c r="P220" s="8">
        <f t="shared" si="481"/>
        <v>0</v>
      </c>
      <c r="Q220" s="8">
        <f t="shared" si="481"/>
        <v>0</v>
      </c>
      <c r="R220" s="8">
        <f t="shared" ref="R220:V220" si="482">SUM(R229,R237,R245,R311,R327,R335)</f>
        <v>2448298.7663099999</v>
      </c>
      <c r="S220" s="8">
        <f t="shared" si="482"/>
        <v>0</v>
      </c>
      <c r="T220" s="8">
        <f t="shared" si="482"/>
        <v>0</v>
      </c>
      <c r="U220" s="8">
        <f t="shared" si="482"/>
        <v>0</v>
      </c>
      <c r="V220" s="8">
        <f t="shared" si="482"/>
        <v>0</v>
      </c>
      <c r="W220" s="8">
        <f>SUM(W229,W237,W245,W311,W327,W335)</f>
        <v>3399764</v>
      </c>
      <c r="X220" s="8">
        <f>SUM(X229,X237,X245,X311,X327,X335)</f>
        <v>0</v>
      </c>
      <c r="Y220" s="8">
        <f>SUM(Y229,Y237,Y245,Y311,Y327,Y335)</f>
        <v>3549264</v>
      </c>
      <c r="Z220" s="22">
        <f>SUM(Z229,Z237,Z245,Z311,Z327,Z335)</f>
        <v>0</v>
      </c>
      <c r="AA220" s="8">
        <f t="shared" si="446"/>
        <v>149500</v>
      </c>
      <c r="AB220" s="25"/>
    </row>
    <row r="221" spans="2:28">
      <c r="B221" s="16" t="s">
        <v>1</v>
      </c>
      <c r="C221" s="9" t="s">
        <v>25</v>
      </c>
      <c r="D221" s="8">
        <f>SUM(D238,D246,D328)</f>
        <v>10226</v>
      </c>
      <c r="E221" s="8">
        <f>SUM(E238,E246,E328)</f>
        <v>0</v>
      </c>
      <c r="F221" s="8">
        <f t="shared" ref="F221:H221" si="483">SUM(F238,F246,F328)</f>
        <v>9520.84</v>
      </c>
      <c r="G221" s="8">
        <f t="shared" si="483"/>
        <v>0</v>
      </c>
      <c r="H221" s="8">
        <f t="shared" si="483"/>
        <v>0</v>
      </c>
      <c r="I221" s="8">
        <f t="shared" ref="I221:L221" si="484">SUM(I238,I246,I328)</f>
        <v>9386.4575199999999</v>
      </c>
      <c r="J221" s="8">
        <f t="shared" si="484"/>
        <v>0</v>
      </c>
      <c r="K221" s="8">
        <f t="shared" si="484"/>
        <v>0</v>
      </c>
      <c r="L221" s="8">
        <f t="shared" si="484"/>
        <v>0</v>
      </c>
      <c r="M221" s="8">
        <f>SUM(M238,M246,M328)</f>
        <v>11330</v>
      </c>
      <c r="N221" s="8">
        <f>SUM(N238,N246,N328)</f>
        <v>0</v>
      </c>
      <c r="O221" s="8">
        <f t="shared" ref="O221:Q221" si="485">SUM(O238,O246,O328)</f>
        <v>11158.04</v>
      </c>
      <c r="P221" s="8">
        <f t="shared" si="485"/>
        <v>0</v>
      </c>
      <c r="Q221" s="8">
        <f t="shared" si="485"/>
        <v>0</v>
      </c>
      <c r="R221" s="8">
        <f t="shared" ref="R221:V221" si="486">SUM(R238,R246,R328)</f>
        <v>6223.4003700000003</v>
      </c>
      <c r="S221" s="8">
        <f t="shared" si="486"/>
        <v>0</v>
      </c>
      <c r="T221" s="8">
        <f t="shared" si="486"/>
        <v>0</v>
      </c>
      <c r="U221" s="8">
        <f t="shared" si="486"/>
        <v>0</v>
      </c>
      <c r="V221" s="8">
        <f t="shared" si="486"/>
        <v>0</v>
      </c>
      <c r="W221" s="8">
        <f>SUM(W238,W246,W328)</f>
        <v>11876</v>
      </c>
      <c r="X221" s="8">
        <f>SUM(X238,X246,X328)</f>
        <v>0</v>
      </c>
      <c r="Y221" s="8">
        <f>SUM(Y238,Y246,Y328)</f>
        <v>11876</v>
      </c>
      <c r="Z221" s="22">
        <f>SUM(Z238,Z246,Z328)</f>
        <v>0</v>
      </c>
      <c r="AA221" s="8">
        <f t="shared" si="446"/>
        <v>0</v>
      </c>
      <c r="AB221" s="25"/>
    </row>
    <row r="222" spans="2:28">
      <c r="B222" s="16" t="s">
        <v>1</v>
      </c>
      <c r="C222" s="9" t="s">
        <v>27</v>
      </c>
      <c r="D222" s="8">
        <f>SUM(D230)</f>
        <v>0</v>
      </c>
      <c r="E222" s="8">
        <f>SUM(E230)</f>
        <v>0</v>
      </c>
      <c r="F222" s="8">
        <f t="shared" ref="F222:H222" si="487">SUM(F230)</f>
        <v>18.899999999999999</v>
      </c>
      <c r="G222" s="8">
        <f t="shared" si="487"/>
        <v>0</v>
      </c>
      <c r="H222" s="8">
        <f t="shared" si="487"/>
        <v>0</v>
      </c>
      <c r="I222" s="8">
        <f t="shared" ref="I222:L222" si="488">SUM(I230)</f>
        <v>18.802700000000002</v>
      </c>
      <c r="J222" s="8">
        <f t="shared" si="488"/>
        <v>0</v>
      </c>
      <c r="K222" s="8">
        <f t="shared" si="488"/>
        <v>0</v>
      </c>
      <c r="L222" s="8">
        <f t="shared" si="488"/>
        <v>0</v>
      </c>
      <c r="M222" s="8">
        <f>SUM(M230)</f>
        <v>0</v>
      </c>
      <c r="N222" s="8">
        <f>SUM(N230)</f>
        <v>0</v>
      </c>
      <c r="O222" s="8">
        <f t="shared" ref="O222:Q222" si="489">SUM(O230)</f>
        <v>21</v>
      </c>
      <c r="P222" s="8">
        <f t="shared" si="489"/>
        <v>0</v>
      </c>
      <c r="Q222" s="8">
        <f t="shared" si="489"/>
        <v>0</v>
      </c>
      <c r="R222" s="8">
        <f t="shared" ref="R222:V222" si="490">SUM(R230)</f>
        <v>20.1187</v>
      </c>
      <c r="S222" s="8">
        <f t="shared" si="490"/>
        <v>0</v>
      </c>
      <c r="T222" s="8">
        <f t="shared" si="490"/>
        <v>0</v>
      </c>
      <c r="U222" s="8">
        <f t="shared" si="490"/>
        <v>0</v>
      </c>
      <c r="V222" s="8">
        <f t="shared" si="490"/>
        <v>0</v>
      </c>
      <c r="W222" s="8">
        <f>SUM(W230)</f>
        <v>0</v>
      </c>
      <c r="X222" s="8">
        <f>SUM(X230)</f>
        <v>0</v>
      </c>
      <c r="Y222" s="8">
        <f>SUM(Y230)</f>
        <v>0</v>
      </c>
      <c r="Z222" s="22">
        <f>SUM(Z230)</f>
        <v>0</v>
      </c>
      <c r="AA222" s="8">
        <f t="shared" si="446"/>
        <v>0</v>
      </c>
      <c r="AB222" s="25"/>
    </row>
    <row r="223" spans="2:28">
      <c r="B223" s="16" t="s">
        <v>1</v>
      </c>
      <c r="C223" s="9" t="s">
        <v>28</v>
      </c>
      <c r="D223" s="8">
        <f>SUM(D231,D239,D247,D312,D329,D336)</f>
        <v>2767797</v>
      </c>
      <c r="E223" s="8">
        <f>SUM(E231,E239,E247,E312,E329,E336)</f>
        <v>0</v>
      </c>
      <c r="F223" s="8">
        <f t="shared" ref="F223:H223" si="491">SUM(F231,F239,F247,F312,F329,F336)</f>
        <v>2754995.5160000003</v>
      </c>
      <c r="G223" s="8">
        <f t="shared" si="491"/>
        <v>0</v>
      </c>
      <c r="H223" s="8">
        <f t="shared" si="491"/>
        <v>0</v>
      </c>
      <c r="I223" s="8">
        <f t="shared" ref="I223:L223" si="492">SUM(I231,I239,I247,I312,I329,I336)</f>
        <v>2754950.7911300003</v>
      </c>
      <c r="J223" s="8">
        <f t="shared" si="492"/>
        <v>0</v>
      </c>
      <c r="K223" s="8">
        <f t="shared" si="492"/>
        <v>0</v>
      </c>
      <c r="L223" s="8">
        <f t="shared" si="492"/>
        <v>0</v>
      </c>
      <c r="M223" s="8">
        <f>SUM(M231,M239,M247,M312,M329,M336)</f>
        <v>3894730</v>
      </c>
      <c r="N223" s="8">
        <f>SUM(N231,N239,N247,N312,N329,N336)</f>
        <v>0</v>
      </c>
      <c r="O223" s="8">
        <f t="shared" ref="O223:Q223" si="493">SUM(O231,O239,O247,O312,O329,O336)</f>
        <v>3894126.46</v>
      </c>
      <c r="P223" s="8">
        <f t="shared" si="493"/>
        <v>0</v>
      </c>
      <c r="Q223" s="8">
        <f t="shared" si="493"/>
        <v>0</v>
      </c>
      <c r="R223" s="8">
        <f t="shared" ref="R223:V223" si="494">SUM(R231,R239,R247,R312,R329,R336)</f>
        <v>2440258.2741100001</v>
      </c>
      <c r="S223" s="8">
        <f t="shared" si="494"/>
        <v>0</v>
      </c>
      <c r="T223" s="8">
        <f t="shared" si="494"/>
        <v>0</v>
      </c>
      <c r="U223" s="8">
        <f t="shared" si="494"/>
        <v>0</v>
      </c>
      <c r="V223" s="8">
        <f t="shared" si="494"/>
        <v>0</v>
      </c>
      <c r="W223" s="8">
        <f>SUM(W231,W239,W247,W312,W329,W336)</f>
        <v>3383740</v>
      </c>
      <c r="X223" s="8">
        <f>SUM(X231,X239,X247,X312,X329,X336)</f>
        <v>0</v>
      </c>
      <c r="Y223" s="8">
        <f>SUM(Y231,Y239,Y247,Y312,Y329,Y336)</f>
        <v>3533240</v>
      </c>
      <c r="Z223" s="22">
        <f>SUM(Z231,Z239,Z247,Z312,Z329,Z336)</f>
        <v>0</v>
      </c>
      <c r="AA223" s="8">
        <f t="shared" si="446"/>
        <v>149500</v>
      </c>
      <c r="AB223" s="25"/>
    </row>
    <row r="224" spans="2:28">
      <c r="B224" s="16" t="s">
        <v>1</v>
      </c>
      <c r="C224" s="9" t="s">
        <v>29</v>
      </c>
      <c r="D224" s="8">
        <f t="shared" ref="D224:E226" si="495">SUM(D232,D240,D248,D330)</f>
        <v>5764</v>
      </c>
      <c r="E224" s="8">
        <f t="shared" si="495"/>
        <v>0</v>
      </c>
      <c r="F224" s="8">
        <f t="shared" ref="F224:H226" si="496">SUM(F232,F240,F248,F330)</f>
        <v>5984.9439999999995</v>
      </c>
      <c r="G224" s="8">
        <f t="shared" si="496"/>
        <v>0</v>
      </c>
      <c r="H224" s="8">
        <f t="shared" si="496"/>
        <v>0</v>
      </c>
      <c r="I224" s="8">
        <f t="shared" ref="I224:L224" si="497">SUM(I232,I240,I248,I330)</f>
        <v>5953.3665300000002</v>
      </c>
      <c r="J224" s="8">
        <f t="shared" si="497"/>
        <v>0</v>
      </c>
      <c r="K224" s="8">
        <f t="shared" si="497"/>
        <v>0</v>
      </c>
      <c r="L224" s="8">
        <f t="shared" si="497"/>
        <v>0</v>
      </c>
      <c r="M224" s="8">
        <f t="shared" ref="M224:N226" si="498">SUM(M232,M240,M248,M330)</f>
        <v>5650</v>
      </c>
      <c r="N224" s="8">
        <f t="shared" si="498"/>
        <v>0</v>
      </c>
      <c r="O224" s="8">
        <f t="shared" ref="O224:Q226" si="499">SUM(O232,O240,O248,O330)</f>
        <v>6364.5</v>
      </c>
      <c r="P224" s="8">
        <f t="shared" si="499"/>
        <v>0</v>
      </c>
      <c r="Q224" s="8">
        <f t="shared" si="499"/>
        <v>0</v>
      </c>
      <c r="R224" s="8">
        <f t="shared" ref="R224:V224" si="500">SUM(R232,R240,R248,R330)</f>
        <v>1796.9731300000001</v>
      </c>
      <c r="S224" s="8">
        <f t="shared" si="500"/>
        <v>0</v>
      </c>
      <c r="T224" s="8">
        <f t="shared" si="500"/>
        <v>0</v>
      </c>
      <c r="U224" s="8">
        <f t="shared" si="500"/>
        <v>0</v>
      </c>
      <c r="V224" s="8">
        <f t="shared" si="500"/>
        <v>0</v>
      </c>
      <c r="W224" s="8">
        <f t="shared" ref="W224:X226" si="501">SUM(W232,W240,W248,W330)</f>
        <v>4148</v>
      </c>
      <c r="X224" s="8">
        <f t="shared" si="501"/>
        <v>0</v>
      </c>
      <c r="Y224" s="8">
        <f t="shared" ref="Y224:Z226" si="502">SUM(Y232,Y240,Y248,Y330)</f>
        <v>4148</v>
      </c>
      <c r="Z224" s="22">
        <f t="shared" si="502"/>
        <v>0</v>
      </c>
      <c r="AA224" s="8">
        <f t="shared" si="446"/>
        <v>0</v>
      </c>
      <c r="AB224" s="25"/>
    </row>
    <row r="225" spans="2:28">
      <c r="B225" s="16" t="s">
        <v>1</v>
      </c>
      <c r="C225" s="10" t="s">
        <v>30</v>
      </c>
      <c r="D225" s="8">
        <f t="shared" si="495"/>
        <v>5764</v>
      </c>
      <c r="E225" s="8">
        <f t="shared" si="495"/>
        <v>0</v>
      </c>
      <c r="F225" s="8">
        <f t="shared" si="496"/>
        <v>5984.9439999999995</v>
      </c>
      <c r="G225" s="8">
        <f t="shared" si="496"/>
        <v>0</v>
      </c>
      <c r="H225" s="8">
        <f t="shared" si="496"/>
        <v>0</v>
      </c>
      <c r="I225" s="8">
        <f t="shared" ref="I225:L225" si="503">SUM(I233,I241,I249,I331)</f>
        <v>5953.3665300000002</v>
      </c>
      <c r="J225" s="8">
        <f t="shared" si="503"/>
        <v>0</v>
      </c>
      <c r="K225" s="8">
        <f t="shared" si="503"/>
        <v>0</v>
      </c>
      <c r="L225" s="8">
        <f t="shared" si="503"/>
        <v>0</v>
      </c>
      <c r="M225" s="8">
        <f t="shared" si="498"/>
        <v>5650</v>
      </c>
      <c r="N225" s="8">
        <f t="shared" si="498"/>
        <v>0</v>
      </c>
      <c r="O225" s="8">
        <f t="shared" si="499"/>
        <v>6364.5</v>
      </c>
      <c r="P225" s="8">
        <f t="shared" si="499"/>
        <v>0</v>
      </c>
      <c r="Q225" s="8">
        <f t="shared" si="499"/>
        <v>0</v>
      </c>
      <c r="R225" s="8">
        <f t="shared" ref="R225:V225" si="504">SUM(R233,R241,R249,R331)</f>
        <v>1796.9731300000001</v>
      </c>
      <c r="S225" s="8">
        <f t="shared" si="504"/>
        <v>0</v>
      </c>
      <c r="T225" s="8">
        <f t="shared" si="504"/>
        <v>0</v>
      </c>
      <c r="U225" s="8">
        <f t="shared" si="504"/>
        <v>0</v>
      </c>
      <c r="V225" s="8">
        <f t="shared" si="504"/>
        <v>0</v>
      </c>
      <c r="W225" s="8">
        <f t="shared" si="501"/>
        <v>4148</v>
      </c>
      <c r="X225" s="8">
        <f t="shared" si="501"/>
        <v>0</v>
      </c>
      <c r="Y225" s="8">
        <f t="shared" si="502"/>
        <v>4148</v>
      </c>
      <c r="Z225" s="22">
        <f t="shared" si="502"/>
        <v>0</v>
      </c>
      <c r="AA225" s="8">
        <f t="shared" si="446"/>
        <v>0</v>
      </c>
      <c r="AB225" s="25"/>
    </row>
    <row r="226" spans="2:28" ht="30">
      <c r="B226" s="16" t="s">
        <v>1</v>
      </c>
      <c r="C226" s="11" t="s">
        <v>31</v>
      </c>
      <c r="D226" s="8">
        <f t="shared" si="495"/>
        <v>5764</v>
      </c>
      <c r="E226" s="8">
        <f t="shared" si="495"/>
        <v>0</v>
      </c>
      <c r="F226" s="8">
        <f t="shared" si="496"/>
        <v>5984.9439999999995</v>
      </c>
      <c r="G226" s="8">
        <f t="shared" si="496"/>
        <v>0</v>
      </c>
      <c r="H226" s="8">
        <f t="shared" si="496"/>
        <v>0</v>
      </c>
      <c r="I226" s="8">
        <f t="shared" ref="I226:L226" si="505">SUM(I234,I242,I250,I332)</f>
        <v>5953.3665300000002</v>
      </c>
      <c r="J226" s="8">
        <f t="shared" si="505"/>
        <v>0</v>
      </c>
      <c r="K226" s="8">
        <f t="shared" si="505"/>
        <v>0</v>
      </c>
      <c r="L226" s="8">
        <f t="shared" si="505"/>
        <v>0</v>
      </c>
      <c r="M226" s="8">
        <f t="shared" si="498"/>
        <v>5650</v>
      </c>
      <c r="N226" s="8">
        <f t="shared" si="498"/>
        <v>0</v>
      </c>
      <c r="O226" s="8">
        <f t="shared" si="499"/>
        <v>6364.5</v>
      </c>
      <c r="P226" s="8">
        <f t="shared" si="499"/>
        <v>0</v>
      </c>
      <c r="Q226" s="8">
        <f t="shared" si="499"/>
        <v>0</v>
      </c>
      <c r="R226" s="8">
        <f t="shared" ref="R226:V226" si="506">SUM(R234,R242,R250,R332)</f>
        <v>1796.9731300000001</v>
      </c>
      <c r="S226" s="8">
        <f t="shared" si="506"/>
        <v>0</v>
      </c>
      <c r="T226" s="8">
        <f t="shared" si="506"/>
        <v>0</v>
      </c>
      <c r="U226" s="8">
        <f t="shared" si="506"/>
        <v>0</v>
      </c>
      <c r="V226" s="8">
        <f t="shared" si="506"/>
        <v>0</v>
      </c>
      <c r="W226" s="8">
        <f t="shared" si="501"/>
        <v>4148</v>
      </c>
      <c r="X226" s="8">
        <f t="shared" si="501"/>
        <v>0</v>
      </c>
      <c r="Y226" s="8">
        <f t="shared" si="502"/>
        <v>4148</v>
      </c>
      <c r="Z226" s="22">
        <f t="shared" si="502"/>
        <v>0</v>
      </c>
      <c r="AA226" s="8">
        <f t="shared" si="446"/>
        <v>0</v>
      </c>
      <c r="AB226" s="25"/>
    </row>
    <row r="227" spans="2:28">
      <c r="B227" s="16" t="s">
        <v>1</v>
      </c>
      <c r="C227" s="7" t="s">
        <v>33</v>
      </c>
      <c r="D227" s="8">
        <f>SUM(D333)</f>
        <v>105</v>
      </c>
      <c r="E227" s="8">
        <f>SUM(E333)</f>
        <v>0</v>
      </c>
      <c r="F227" s="8">
        <f t="shared" ref="F227:H227" si="507">SUM(F333)</f>
        <v>113.31</v>
      </c>
      <c r="G227" s="8">
        <f t="shared" si="507"/>
        <v>0</v>
      </c>
      <c r="H227" s="8">
        <f t="shared" si="507"/>
        <v>0</v>
      </c>
      <c r="I227" s="8">
        <f t="shared" ref="I227:L227" si="508">SUM(I333)</f>
        <v>112.54407</v>
      </c>
      <c r="J227" s="8">
        <f t="shared" si="508"/>
        <v>0</v>
      </c>
      <c r="K227" s="8">
        <f t="shared" si="508"/>
        <v>0</v>
      </c>
      <c r="L227" s="8">
        <f t="shared" si="508"/>
        <v>0</v>
      </c>
      <c r="M227" s="8">
        <f>SUM(M333)</f>
        <v>90</v>
      </c>
      <c r="N227" s="8">
        <f>SUM(N333)</f>
        <v>0</v>
      </c>
      <c r="O227" s="8">
        <f t="shared" ref="O227:Q227" si="509">SUM(O333)</f>
        <v>130</v>
      </c>
      <c r="P227" s="8">
        <f t="shared" si="509"/>
        <v>0</v>
      </c>
      <c r="Q227" s="8">
        <f t="shared" si="509"/>
        <v>0</v>
      </c>
      <c r="R227" s="8">
        <f t="shared" ref="R227:V227" si="510">SUM(R333)</f>
        <v>75.509020000000007</v>
      </c>
      <c r="S227" s="8">
        <f t="shared" si="510"/>
        <v>0</v>
      </c>
      <c r="T227" s="8">
        <f t="shared" si="510"/>
        <v>0</v>
      </c>
      <c r="U227" s="8">
        <f t="shared" si="510"/>
        <v>0</v>
      </c>
      <c r="V227" s="8">
        <f t="shared" si="510"/>
        <v>0</v>
      </c>
      <c r="W227" s="8">
        <f>SUM(W333)</f>
        <v>236</v>
      </c>
      <c r="X227" s="8">
        <f>SUM(X333)</f>
        <v>0</v>
      </c>
      <c r="Y227" s="8">
        <f>SUM(Y333)</f>
        <v>236</v>
      </c>
      <c r="Z227" s="22">
        <f>SUM(Z333)</f>
        <v>0</v>
      </c>
      <c r="AA227" s="8">
        <f t="shared" si="446"/>
        <v>0</v>
      </c>
      <c r="AB227" s="25"/>
    </row>
    <row r="228" spans="2:28">
      <c r="B228" s="16" t="s">
        <v>81</v>
      </c>
      <c r="C228" s="5" t="s">
        <v>82</v>
      </c>
      <c r="D228" s="6">
        <f>SUM(D229)</f>
        <v>1925000</v>
      </c>
      <c r="E228" s="6">
        <f>SUM(E229)</f>
        <v>0</v>
      </c>
      <c r="F228" s="6">
        <f t="shared" ref="F228:H228" si="511">SUM(F229)</f>
        <v>1938212.0799999998</v>
      </c>
      <c r="G228" s="6">
        <f t="shared" si="511"/>
        <v>0</v>
      </c>
      <c r="H228" s="6">
        <f t="shared" si="511"/>
        <v>0</v>
      </c>
      <c r="I228" s="6">
        <f t="shared" ref="I228:L228" si="512">SUM(I229)</f>
        <v>1938211.4850299999</v>
      </c>
      <c r="J228" s="6">
        <f t="shared" si="512"/>
        <v>0</v>
      </c>
      <c r="K228" s="6">
        <f t="shared" si="512"/>
        <v>0</v>
      </c>
      <c r="L228" s="6">
        <f t="shared" si="512"/>
        <v>0</v>
      </c>
      <c r="M228" s="6">
        <f>SUM(M229)</f>
        <v>2230000</v>
      </c>
      <c r="N228" s="6">
        <f>SUM(N229)</f>
        <v>0</v>
      </c>
      <c r="O228" s="6">
        <f t="shared" ref="O228:Q228" si="513">SUM(O229)</f>
        <v>2230000</v>
      </c>
      <c r="P228" s="6">
        <f t="shared" si="513"/>
        <v>0</v>
      </c>
      <c r="Q228" s="6">
        <f t="shared" si="513"/>
        <v>0</v>
      </c>
      <c r="R228" s="6">
        <f t="shared" ref="R228:V228" si="514">SUM(R229)</f>
        <v>1467255.98086</v>
      </c>
      <c r="S228" s="6">
        <f t="shared" si="514"/>
        <v>0</v>
      </c>
      <c r="T228" s="6">
        <f t="shared" si="514"/>
        <v>0</v>
      </c>
      <c r="U228" s="6">
        <f t="shared" si="514"/>
        <v>0</v>
      </c>
      <c r="V228" s="6">
        <f t="shared" si="514"/>
        <v>0</v>
      </c>
      <c r="W228" s="6">
        <f>SUM(W229)</f>
        <v>2474200</v>
      </c>
      <c r="X228" s="6">
        <f>SUM(X229)</f>
        <v>0</v>
      </c>
      <c r="Y228" s="6">
        <f>SUM(Y229)</f>
        <v>2623700</v>
      </c>
      <c r="Z228" s="21">
        <f>SUM(Z229)</f>
        <v>0</v>
      </c>
      <c r="AA228" s="6">
        <f t="shared" si="446"/>
        <v>149500</v>
      </c>
      <c r="AB228" s="25"/>
    </row>
    <row r="229" spans="2:28">
      <c r="B229" s="16" t="s">
        <v>1</v>
      </c>
      <c r="C229" s="7" t="s">
        <v>23</v>
      </c>
      <c r="D229" s="8">
        <f>SUM(D230:D232)</f>
        <v>1925000</v>
      </c>
      <c r="E229" s="8">
        <f>SUM(E230:E232)</f>
        <v>0</v>
      </c>
      <c r="F229" s="8">
        <f t="shared" ref="F229:H229" si="515">SUM(F230:F232)</f>
        <v>1938212.0799999998</v>
      </c>
      <c r="G229" s="8">
        <f t="shared" si="515"/>
        <v>0</v>
      </c>
      <c r="H229" s="8">
        <f t="shared" si="515"/>
        <v>0</v>
      </c>
      <c r="I229" s="8">
        <f t="shared" ref="I229:L229" si="516">SUM(I230:I232)</f>
        <v>1938211.4850299999</v>
      </c>
      <c r="J229" s="8">
        <f t="shared" si="516"/>
        <v>0</v>
      </c>
      <c r="K229" s="8">
        <f t="shared" si="516"/>
        <v>0</v>
      </c>
      <c r="L229" s="8">
        <f t="shared" si="516"/>
        <v>0</v>
      </c>
      <c r="M229" s="8">
        <f>SUM(M230:M232)</f>
        <v>2230000</v>
      </c>
      <c r="N229" s="8">
        <f>SUM(N230:N232)</f>
        <v>0</v>
      </c>
      <c r="O229" s="8">
        <f t="shared" ref="O229:Q229" si="517">SUM(O230:O232)</f>
        <v>2230000</v>
      </c>
      <c r="P229" s="8">
        <f t="shared" si="517"/>
        <v>0</v>
      </c>
      <c r="Q229" s="8">
        <f t="shared" si="517"/>
        <v>0</v>
      </c>
      <c r="R229" s="8">
        <f t="shared" ref="R229:V229" si="518">SUM(R230:R232)</f>
        <v>1467255.98086</v>
      </c>
      <c r="S229" s="8">
        <f t="shared" si="518"/>
        <v>0</v>
      </c>
      <c r="T229" s="8">
        <f t="shared" si="518"/>
        <v>0</v>
      </c>
      <c r="U229" s="8">
        <f t="shared" si="518"/>
        <v>0</v>
      </c>
      <c r="V229" s="8">
        <f t="shared" si="518"/>
        <v>0</v>
      </c>
      <c r="W229" s="8">
        <f>SUM(W230:W232)</f>
        <v>2474200</v>
      </c>
      <c r="X229" s="8">
        <f>SUM(X230:X232)</f>
        <v>0</v>
      </c>
      <c r="Y229" s="8">
        <f>SUM(Y230:Y232)</f>
        <v>2623700</v>
      </c>
      <c r="Z229" s="22">
        <f>SUM(Z230:Z232)</f>
        <v>0</v>
      </c>
      <c r="AA229" s="8">
        <f t="shared" si="446"/>
        <v>149500</v>
      </c>
      <c r="AB229" s="25"/>
    </row>
    <row r="230" spans="2:28">
      <c r="B230" s="16" t="s">
        <v>1</v>
      </c>
      <c r="C230" s="9" t="s">
        <v>27</v>
      </c>
      <c r="D230" s="8">
        <v>0</v>
      </c>
      <c r="E230" s="8">
        <v>0</v>
      </c>
      <c r="F230" s="8">
        <v>18.899999999999999</v>
      </c>
      <c r="G230" s="8">
        <v>0</v>
      </c>
      <c r="H230" s="8">
        <v>0</v>
      </c>
      <c r="I230" s="8">
        <v>18.802700000000002</v>
      </c>
      <c r="J230" s="8">
        <v>0</v>
      </c>
      <c r="K230" s="8">
        <v>0</v>
      </c>
      <c r="L230" s="8">
        <v>0</v>
      </c>
      <c r="M230" s="8">
        <v>0</v>
      </c>
      <c r="N230" s="8">
        <v>0</v>
      </c>
      <c r="O230" s="8">
        <v>21</v>
      </c>
      <c r="P230" s="8">
        <v>0</v>
      </c>
      <c r="Q230" s="8">
        <v>0</v>
      </c>
      <c r="R230" s="8">
        <v>20.1187</v>
      </c>
      <c r="S230" s="8">
        <v>0</v>
      </c>
      <c r="T230" s="8">
        <v>0</v>
      </c>
      <c r="U230" s="8">
        <v>0</v>
      </c>
      <c r="V230" s="8">
        <v>0</v>
      </c>
      <c r="W230" s="8">
        <v>0</v>
      </c>
      <c r="X230" s="8">
        <v>0</v>
      </c>
      <c r="Y230" s="8">
        <v>0</v>
      </c>
      <c r="Z230" s="22">
        <v>0</v>
      </c>
      <c r="AA230" s="8">
        <f t="shared" si="446"/>
        <v>0</v>
      </c>
      <c r="AB230" s="25"/>
    </row>
    <row r="231" spans="2:28">
      <c r="B231" s="16" t="s">
        <v>1</v>
      </c>
      <c r="C231" s="9" t="s">
        <v>28</v>
      </c>
      <c r="D231" s="8">
        <v>1925000</v>
      </c>
      <c r="E231" s="8">
        <v>0</v>
      </c>
      <c r="F231" s="8">
        <v>1937467.8219999999</v>
      </c>
      <c r="G231" s="8">
        <v>0</v>
      </c>
      <c r="H231" s="8">
        <v>0</v>
      </c>
      <c r="I231" s="8">
        <v>1937467.33733</v>
      </c>
      <c r="J231" s="8">
        <v>0</v>
      </c>
      <c r="K231" s="8">
        <v>0</v>
      </c>
      <c r="L231" s="8">
        <v>0</v>
      </c>
      <c r="M231" s="8">
        <v>2230000</v>
      </c>
      <c r="N231" s="8">
        <v>0</v>
      </c>
      <c r="O231" s="8">
        <v>2229529</v>
      </c>
      <c r="P231" s="8">
        <v>0</v>
      </c>
      <c r="Q231" s="8">
        <v>0</v>
      </c>
      <c r="R231" s="8">
        <v>1466860.7556799999</v>
      </c>
      <c r="S231" s="8">
        <v>0</v>
      </c>
      <c r="T231" s="8">
        <v>0</v>
      </c>
      <c r="U231" s="8">
        <v>0</v>
      </c>
      <c r="V231" s="8">
        <v>0</v>
      </c>
      <c r="W231" s="8">
        <v>2474200</v>
      </c>
      <c r="X231" s="8">
        <v>0</v>
      </c>
      <c r="Y231" s="8">
        <v>2623700</v>
      </c>
      <c r="Z231" s="22">
        <v>0</v>
      </c>
      <c r="AA231" s="8">
        <f t="shared" si="446"/>
        <v>149500</v>
      </c>
      <c r="AB231" s="25"/>
    </row>
    <row r="232" spans="2:28">
      <c r="B232" s="16" t="s">
        <v>1</v>
      </c>
      <c r="C232" s="9" t="s">
        <v>29</v>
      </c>
      <c r="D232" s="8">
        <f t="shared" ref="D232:E233" si="519">SUM(D233)</f>
        <v>0</v>
      </c>
      <c r="E232" s="8">
        <f t="shared" si="519"/>
        <v>0</v>
      </c>
      <c r="F232" s="8">
        <f t="shared" ref="F232:H233" si="520">SUM(F233)</f>
        <v>725.35799999999995</v>
      </c>
      <c r="G232" s="8">
        <f t="shared" si="520"/>
        <v>0</v>
      </c>
      <c r="H232" s="8">
        <f t="shared" si="520"/>
        <v>0</v>
      </c>
      <c r="I232" s="8">
        <f t="shared" ref="I232:L233" si="521">SUM(I233)</f>
        <v>725.34500000000003</v>
      </c>
      <c r="J232" s="8">
        <f t="shared" si="521"/>
        <v>0</v>
      </c>
      <c r="K232" s="8">
        <f t="shared" si="521"/>
        <v>0</v>
      </c>
      <c r="L232" s="8">
        <f t="shared" si="521"/>
        <v>0</v>
      </c>
      <c r="M232" s="8">
        <f t="shared" ref="M232:N233" si="522">SUM(M233)</f>
        <v>0</v>
      </c>
      <c r="N232" s="8">
        <f t="shared" si="522"/>
        <v>0</v>
      </c>
      <c r="O232" s="8">
        <f t="shared" ref="O232:Q233" si="523">SUM(O233)</f>
        <v>450</v>
      </c>
      <c r="P232" s="8">
        <f t="shared" si="523"/>
        <v>0</v>
      </c>
      <c r="Q232" s="8">
        <f t="shared" si="523"/>
        <v>0</v>
      </c>
      <c r="R232" s="8">
        <f t="shared" ref="R232:V233" si="524">SUM(R233)</f>
        <v>375.10647999999998</v>
      </c>
      <c r="S232" s="8">
        <f t="shared" si="524"/>
        <v>0</v>
      </c>
      <c r="T232" s="8">
        <f t="shared" si="524"/>
        <v>0</v>
      </c>
      <c r="U232" s="8">
        <f t="shared" si="524"/>
        <v>0</v>
      </c>
      <c r="V232" s="8">
        <f t="shared" si="524"/>
        <v>0</v>
      </c>
      <c r="W232" s="8">
        <f t="shared" ref="W232:X233" si="525">SUM(W233)</f>
        <v>0</v>
      </c>
      <c r="X232" s="8">
        <f t="shared" si="525"/>
        <v>0</v>
      </c>
      <c r="Y232" s="8">
        <f t="shared" ref="Y232:Z233" si="526">SUM(Y233)</f>
        <v>0</v>
      </c>
      <c r="Z232" s="22">
        <f t="shared" si="526"/>
        <v>0</v>
      </c>
      <c r="AA232" s="8">
        <f t="shared" si="446"/>
        <v>0</v>
      </c>
      <c r="AB232" s="25"/>
    </row>
    <row r="233" spans="2:28">
      <c r="B233" s="16" t="s">
        <v>1</v>
      </c>
      <c r="C233" s="10" t="s">
        <v>30</v>
      </c>
      <c r="D233" s="8">
        <f t="shared" si="519"/>
        <v>0</v>
      </c>
      <c r="E233" s="8">
        <f t="shared" si="519"/>
        <v>0</v>
      </c>
      <c r="F233" s="8">
        <f t="shared" si="520"/>
        <v>725.35799999999995</v>
      </c>
      <c r="G233" s="8">
        <f t="shared" si="520"/>
        <v>0</v>
      </c>
      <c r="H233" s="8">
        <f t="shared" si="520"/>
        <v>0</v>
      </c>
      <c r="I233" s="8">
        <f t="shared" si="521"/>
        <v>725.34500000000003</v>
      </c>
      <c r="J233" s="8">
        <f t="shared" si="521"/>
        <v>0</v>
      </c>
      <c r="K233" s="8">
        <f t="shared" si="521"/>
        <v>0</v>
      </c>
      <c r="L233" s="8">
        <f t="shared" si="521"/>
        <v>0</v>
      </c>
      <c r="M233" s="8">
        <f t="shared" si="522"/>
        <v>0</v>
      </c>
      <c r="N233" s="8">
        <f t="shared" si="522"/>
        <v>0</v>
      </c>
      <c r="O233" s="8">
        <f t="shared" si="523"/>
        <v>450</v>
      </c>
      <c r="P233" s="8">
        <f t="shared" si="523"/>
        <v>0</v>
      </c>
      <c r="Q233" s="8">
        <f t="shared" si="523"/>
        <v>0</v>
      </c>
      <c r="R233" s="8">
        <f t="shared" si="524"/>
        <v>375.10647999999998</v>
      </c>
      <c r="S233" s="8">
        <f t="shared" si="524"/>
        <v>0</v>
      </c>
      <c r="T233" s="8">
        <f t="shared" si="524"/>
        <v>0</v>
      </c>
      <c r="U233" s="8">
        <f t="shared" si="524"/>
        <v>0</v>
      </c>
      <c r="V233" s="8">
        <f t="shared" si="524"/>
        <v>0</v>
      </c>
      <c r="W233" s="8">
        <f t="shared" si="525"/>
        <v>0</v>
      </c>
      <c r="X233" s="8">
        <f t="shared" si="525"/>
        <v>0</v>
      </c>
      <c r="Y233" s="8">
        <f t="shared" si="526"/>
        <v>0</v>
      </c>
      <c r="Z233" s="22">
        <f t="shared" si="526"/>
        <v>0</v>
      </c>
      <c r="AA233" s="8">
        <f t="shared" si="446"/>
        <v>0</v>
      </c>
      <c r="AB233" s="25"/>
    </row>
    <row r="234" spans="2:28" ht="30">
      <c r="B234" s="16" t="s">
        <v>1</v>
      </c>
      <c r="C234" s="11" t="s">
        <v>31</v>
      </c>
      <c r="D234" s="8">
        <v>0</v>
      </c>
      <c r="E234" s="8">
        <v>0</v>
      </c>
      <c r="F234" s="8">
        <v>725.35799999999995</v>
      </c>
      <c r="G234" s="8">
        <v>0</v>
      </c>
      <c r="H234" s="8">
        <v>0</v>
      </c>
      <c r="I234" s="8">
        <v>725.34500000000003</v>
      </c>
      <c r="J234" s="8">
        <v>0</v>
      </c>
      <c r="K234" s="8">
        <v>0</v>
      </c>
      <c r="L234" s="8">
        <v>0</v>
      </c>
      <c r="M234" s="8">
        <v>0</v>
      </c>
      <c r="N234" s="8">
        <v>0</v>
      </c>
      <c r="O234" s="8">
        <v>450</v>
      </c>
      <c r="P234" s="8">
        <v>0</v>
      </c>
      <c r="Q234" s="8">
        <v>0</v>
      </c>
      <c r="R234" s="8">
        <v>375.10647999999998</v>
      </c>
      <c r="S234" s="8">
        <v>0</v>
      </c>
      <c r="T234" s="8">
        <v>0</v>
      </c>
      <c r="U234" s="8">
        <v>0</v>
      </c>
      <c r="V234" s="8">
        <v>0</v>
      </c>
      <c r="W234" s="8">
        <v>0</v>
      </c>
      <c r="X234" s="8">
        <v>0</v>
      </c>
      <c r="Y234" s="8">
        <v>0</v>
      </c>
      <c r="Z234" s="22">
        <v>0</v>
      </c>
      <c r="AA234" s="8">
        <f t="shared" si="446"/>
        <v>0</v>
      </c>
      <c r="AB234" s="25"/>
    </row>
    <row r="235" spans="2:28" ht="30">
      <c r="B235" s="16" t="s">
        <v>83</v>
      </c>
      <c r="C235" s="5" t="s">
        <v>84</v>
      </c>
      <c r="D235" s="6">
        <f>SUM(D237)</f>
        <v>770002</v>
      </c>
      <c r="E235" s="6">
        <f>SUM(E237)</f>
        <v>0</v>
      </c>
      <c r="F235" s="6">
        <f t="shared" ref="F235:H235" si="527">SUM(F237)</f>
        <v>741307.09999999986</v>
      </c>
      <c r="G235" s="6">
        <f t="shared" si="527"/>
        <v>0</v>
      </c>
      <c r="H235" s="6">
        <f t="shared" si="527"/>
        <v>0</v>
      </c>
      <c r="I235" s="6">
        <f t="shared" ref="I235:L235" si="528">SUM(I237)</f>
        <v>741286.07417000004</v>
      </c>
      <c r="J235" s="6">
        <f t="shared" si="528"/>
        <v>0</v>
      </c>
      <c r="K235" s="6">
        <f t="shared" si="528"/>
        <v>0</v>
      </c>
      <c r="L235" s="6">
        <f t="shared" si="528"/>
        <v>0</v>
      </c>
      <c r="M235" s="6">
        <f>SUM(M237)</f>
        <v>793000</v>
      </c>
      <c r="N235" s="6">
        <f>SUM(N237)</f>
        <v>0</v>
      </c>
      <c r="O235" s="6">
        <f t="shared" ref="O235:Q235" si="529">SUM(O237)</f>
        <v>789593.16299999994</v>
      </c>
      <c r="P235" s="6">
        <f t="shared" si="529"/>
        <v>0</v>
      </c>
      <c r="Q235" s="6">
        <f t="shared" si="529"/>
        <v>0</v>
      </c>
      <c r="R235" s="6">
        <f t="shared" ref="R235:V235" si="530">SUM(R237)</f>
        <v>524037.74102000002</v>
      </c>
      <c r="S235" s="6">
        <f t="shared" si="530"/>
        <v>0</v>
      </c>
      <c r="T235" s="6">
        <f t="shared" si="530"/>
        <v>0</v>
      </c>
      <c r="U235" s="6">
        <f t="shared" si="530"/>
        <v>0</v>
      </c>
      <c r="V235" s="6">
        <f t="shared" si="530"/>
        <v>0</v>
      </c>
      <c r="W235" s="6">
        <f>SUM(W237)</f>
        <v>807570</v>
      </c>
      <c r="X235" s="6">
        <f>SUM(X237)</f>
        <v>0</v>
      </c>
      <c r="Y235" s="6">
        <f>SUM(Y237)</f>
        <v>807570</v>
      </c>
      <c r="Z235" s="21">
        <f>SUM(Z237)</f>
        <v>0</v>
      </c>
      <c r="AA235" s="6">
        <f t="shared" si="446"/>
        <v>0</v>
      </c>
      <c r="AB235" s="25"/>
    </row>
    <row r="236" spans="2:28">
      <c r="B236" s="16" t="s">
        <v>1</v>
      </c>
      <c r="C236" s="7" t="s">
        <v>22</v>
      </c>
      <c r="D236" s="8">
        <v>484</v>
      </c>
      <c r="E236" s="8">
        <v>0</v>
      </c>
      <c r="F236" s="8">
        <v>0</v>
      </c>
      <c r="G236" s="8">
        <v>0</v>
      </c>
      <c r="H236" s="8">
        <v>0</v>
      </c>
      <c r="I236" s="8">
        <v>0</v>
      </c>
      <c r="J236" s="8">
        <v>0</v>
      </c>
      <c r="K236" s="8">
        <v>0</v>
      </c>
      <c r="L236" s="8">
        <v>0</v>
      </c>
      <c r="M236" s="8">
        <v>484</v>
      </c>
      <c r="N236" s="8">
        <v>0</v>
      </c>
      <c r="O236" s="8">
        <v>0</v>
      </c>
      <c r="P236" s="8">
        <v>0</v>
      </c>
      <c r="Q236" s="8">
        <v>0</v>
      </c>
      <c r="R236" s="8">
        <v>0</v>
      </c>
      <c r="S236" s="8">
        <v>0</v>
      </c>
      <c r="T236" s="8">
        <v>0</v>
      </c>
      <c r="U236" s="8">
        <v>0</v>
      </c>
      <c r="V236" s="8">
        <v>0</v>
      </c>
      <c r="W236" s="8">
        <v>484</v>
      </c>
      <c r="X236" s="8">
        <v>0</v>
      </c>
      <c r="Y236" s="8">
        <v>484</v>
      </c>
      <c r="Z236" s="22">
        <v>0</v>
      </c>
      <c r="AA236" s="8">
        <f t="shared" si="446"/>
        <v>0</v>
      </c>
      <c r="AB236" s="25"/>
    </row>
    <row r="237" spans="2:28">
      <c r="B237" s="16" t="s">
        <v>1</v>
      </c>
      <c r="C237" s="7" t="s">
        <v>23</v>
      </c>
      <c r="D237" s="8">
        <f>SUM(D238:D240)</f>
        <v>770002</v>
      </c>
      <c r="E237" s="8">
        <f>SUM(E238:E240)</f>
        <v>0</v>
      </c>
      <c r="F237" s="8">
        <f t="shared" ref="F237:H237" si="531">SUM(F238:F240)</f>
        <v>741307.09999999986</v>
      </c>
      <c r="G237" s="8">
        <f t="shared" si="531"/>
        <v>0</v>
      </c>
      <c r="H237" s="8">
        <f t="shared" si="531"/>
        <v>0</v>
      </c>
      <c r="I237" s="8">
        <f t="shared" ref="I237:L237" si="532">SUM(I238:I240)</f>
        <v>741286.07417000004</v>
      </c>
      <c r="J237" s="8">
        <f t="shared" si="532"/>
        <v>0</v>
      </c>
      <c r="K237" s="8">
        <f t="shared" si="532"/>
        <v>0</v>
      </c>
      <c r="L237" s="8">
        <f t="shared" si="532"/>
        <v>0</v>
      </c>
      <c r="M237" s="8">
        <f>SUM(M238:M240)</f>
        <v>793000</v>
      </c>
      <c r="N237" s="8">
        <f>SUM(N238:N240)</f>
        <v>0</v>
      </c>
      <c r="O237" s="8">
        <f t="shared" ref="O237:Q237" si="533">SUM(O238:O240)</f>
        <v>789593.16299999994</v>
      </c>
      <c r="P237" s="8">
        <f t="shared" si="533"/>
        <v>0</v>
      </c>
      <c r="Q237" s="8">
        <f t="shared" si="533"/>
        <v>0</v>
      </c>
      <c r="R237" s="8">
        <f t="shared" ref="R237:V237" si="534">SUM(R238:R240)</f>
        <v>524037.74102000002</v>
      </c>
      <c r="S237" s="8">
        <f t="shared" si="534"/>
        <v>0</v>
      </c>
      <c r="T237" s="8">
        <f t="shared" si="534"/>
        <v>0</v>
      </c>
      <c r="U237" s="8">
        <f t="shared" si="534"/>
        <v>0</v>
      </c>
      <c r="V237" s="8">
        <f t="shared" si="534"/>
        <v>0</v>
      </c>
      <c r="W237" s="8">
        <f>SUM(W238:W240)</f>
        <v>807570</v>
      </c>
      <c r="X237" s="8">
        <f>SUM(X238:X240)</f>
        <v>0</v>
      </c>
      <c r="Y237" s="8">
        <f>SUM(Y238:Y240)</f>
        <v>807570</v>
      </c>
      <c r="Z237" s="22">
        <f>SUM(Z238:Z240)</f>
        <v>0</v>
      </c>
      <c r="AA237" s="8">
        <f t="shared" si="446"/>
        <v>0</v>
      </c>
      <c r="AB237" s="25"/>
    </row>
    <row r="238" spans="2:28">
      <c r="B238" s="16" t="s">
        <v>1</v>
      </c>
      <c r="C238" s="9" t="s">
        <v>25</v>
      </c>
      <c r="D238" s="8">
        <v>3000</v>
      </c>
      <c r="E238" s="8">
        <v>0</v>
      </c>
      <c r="F238" s="8">
        <v>2453.1999999999998</v>
      </c>
      <c r="G238" s="8">
        <v>0</v>
      </c>
      <c r="H238" s="8">
        <v>0</v>
      </c>
      <c r="I238" s="8">
        <v>2439.91428</v>
      </c>
      <c r="J238" s="8">
        <v>0</v>
      </c>
      <c r="K238" s="8">
        <v>0</v>
      </c>
      <c r="L238" s="8">
        <v>0</v>
      </c>
      <c r="M238" s="8">
        <v>3000</v>
      </c>
      <c r="N238" s="8">
        <v>0</v>
      </c>
      <c r="O238" s="8">
        <v>3000</v>
      </c>
      <c r="P238" s="8">
        <v>0</v>
      </c>
      <c r="Q238" s="8">
        <v>0</v>
      </c>
      <c r="R238" s="8">
        <v>1269.6752100000001</v>
      </c>
      <c r="S238" s="8">
        <v>0</v>
      </c>
      <c r="T238" s="8">
        <v>0</v>
      </c>
      <c r="U238" s="8">
        <v>0</v>
      </c>
      <c r="V238" s="8">
        <v>0</v>
      </c>
      <c r="W238" s="8">
        <v>3000</v>
      </c>
      <c r="X238" s="8">
        <v>0</v>
      </c>
      <c r="Y238" s="8">
        <v>3000</v>
      </c>
      <c r="Z238" s="22">
        <v>0</v>
      </c>
      <c r="AA238" s="8">
        <f t="shared" si="446"/>
        <v>0</v>
      </c>
      <c r="AB238" s="25"/>
    </row>
    <row r="239" spans="2:28">
      <c r="B239" s="16" t="s">
        <v>1</v>
      </c>
      <c r="C239" s="9" t="s">
        <v>28</v>
      </c>
      <c r="D239" s="8">
        <v>767002</v>
      </c>
      <c r="E239" s="8">
        <v>0</v>
      </c>
      <c r="F239" s="8">
        <v>738802.62399999995</v>
      </c>
      <c r="G239" s="8">
        <v>0</v>
      </c>
      <c r="H239" s="8">
        <v>0</v>
      </c>
      <c r="I239" s="8">
        <v>738794.97169999999</v>
      </c>
      <c r="J239" s="8">
        <v>0</v>
      </c>
      <c r="K239" s="8">
        <v>0</v>
      </c>
      <c r="L239" s="8">
        <v>0</v>
      </c>
      <c r="M239" s="8">
        <v>790000</v>
      </c>
      <c r="N239" s="8">
        <v>0</v>
      </c>
      <c r="O239" s="8">
        <v>786543.16299999994</v>
      </c>
      <c r="P239" s="8">
        <v>0</v>
      </c>
      <c r="Q239" s="8">
        <v>0</v>
      </c>
      <c r="R239" s="8">
        <v>522741.96016999998</v>
      </c>
      <c r="S239" s="8">
        <v>0</v>
      </c>
      <c r="T239" s="8">
        <v>0</v>
      </c>
      <c r="U239" s="8">
        <v>0</v>
      </c>
      <c r="V239" s="8">
        <v>0</v>
      </c>
      <c r="W239" s="8">
        <v>804570</v>
      </c>
      <c r="X239" s="8">
        <v>0</v>
      </c>
      <c r="Y239" s="8">
        <v>804570</v>
      </c>
      <c r="Z239" s="22">
        <v>0</v>
      </c>
      <c r="AA239" s="8">
        <f t="shared" si="446"/>
        <v>0</v>
      </c>
      <c r="AB239" s="25"/>
    </row>
    <row r="240" spans="2:28">
      <c r="B240" s="16" t="s">
        <v>1</v>
      </c>
      <c r="C240" s="9" t="s">
        <v>29</v>
      </c>
      <c r="D240" s="8">
        <f t="shared" ref="D240:E241" si="535">SUM(D241)</f>
        <v>0</v>
      </c>
      <c r="E240" s="8">
        <f t="shared" si="535"/>
        <v>0</v>
      </c>
      <c r="F240" s="8">
        <f t="shared" ref="F240:H241" si="536">SUM(F241)</f>
        <v>51.276000000000003</v>
      </c>
      <c r="G240" s="8">
        <f t="shared" si="536"/>
        <v>0</v>
      </c>
      <c r="H240" s="8">
        <f t="shared" si="536"/>
        <v>0</v>
      </c>
      <c r="I240" s="8">
        <f t="shared" ref="I240:L241" si="537">SUM(I241)</f>
        <v>51.188189999999999</v>
      </c>
      <c r="J240" s="8">
        <f t="shared" si="537"/>
        <v>0</v>
      </c>
      <c r="K240" s="8">
        <f t="shared" si="537"/>
        <v>0</v>
      </c>
      <c r="L240" s="8">
        <f t="shared" si="537"/>
        <v>0</v>
      </c>
      <c r="M240" s="8">
        <f t="shared" ref="M240:N241" si="538">SUM(M241)</f>
        <v>0</v>
      </c>
      <c r="N240" s="8">
        <f t="shared" si="538"/>
        <v>0</v>
      </c>
      <c r="O240" s="8">
        <f t="shared" ref="O240:Q241" si="539">SUM(O241)</f>
        <v>50</v>
      </c>
      <c r="P240" s="8">
        <f t="shared" si="539"/>
        <v>0</v>
      </c>
      <c r="Q240" s="8">
        <f t="shared" si="539"/>
        <v>0</v>
      </c>
      <c r="R240" s="8">
        <f t="shared" ref="R240:V241" si="540">SUM(R241)</f>
        <v>26.105640000000001</v>
      </c>
      <c r="S240" s="8">
        <f t="shared" si="540"/>
        <v>0</v>
      </c>
      <c r="T240" s="8">
        <f t="shared" si="540"/>
        <v>0</v>
      </c>
      <c r="U240" s="8">
        <f t="shared" si="540"/>
        <v>0</v>
      </c>
      <c r="V240" s="8">
        <f t="shared" si="540"/>
        <v>0</v>
      </c>
      <c r="W240" s="8">
        <f t="shared" ref="W240:X241" si="541">SUM(W241)</f>
        <v>0</v>
      </c>
      <c r="X240" s="8">
        <f t="shared" si="541"/>
        <v>0</v>
      </c>
      <c r="Y240" s="8">
        <f t="shared" ref="Y240:Z241" si="542">SUM(Y241)</f>
        <v>0</v>
      </c>
      <c r="Z240" s="22">
        <f t="shared" si="542"/>
        <v>0</v>
      </c>
      <c r="AA240" s="8">
        <f t="shared" si="446"/>
        <v>0</v>
      </c>
      <c r="AB240" s="25"/>
    </row>
    <row r="241" spans="2:28">
      <c r="B241" s="16" t="s">
        <v>1</v>
      </c>
      <c r="C241" s="10" t="s">
        <v>30</v>
      </c>
      <c r="D241" s="8">
        <f t="shared" si="535"/>
        <v>0</v>
      </c>
      <c r="E241" s="8">
        <f t="shared" si="535"/>
        <v>0</v>
      </c>
      <c r="F241" s="8">
        <f t="shared" si="536"/>
        <v>51.276000000000003</v>
      </c>
      <c r="G241" s="8">
        <f t="shared" si="536"/>
        <v>0</v>
      </c>
      <c r="H241" s="8">
        <f t="shared" si="536"/>
        <v>0</v>
      </c>
      <c r="I241" s="8">
        <f t="shared" si="537"/>
        <v>51.188189999999999</v>
      </c>
      <c r="J241" s="8">
        <f t="shared" si="537"/>
        <v>0</v>
      </c>
      <c r="K241" s="8">
        <f t="shared" si="537"/>
        <v>0</v>
      </c>
      <c r="L241" s="8">
        <f t="shared" si="537"/>
        <v>0</v>
      </c>
      <c r="M241" s="8">
        <f t="shared" si="538"/>
        <v>0</v>
      </c>
      <c r="N241" s="8">
        <f t="shared" si="538"/>
        <v>0</v>
      </c>
      <c r="O241" s="8">
        <f t="shared" si="539"/>
        <v>50</v>
      </c>
      <c r="P241" s="8">
        <f t="shared" si="539"/>
        <v>0</v>
      </c>
      <c r="Q241" s="8">
        <f t="shared" si="539"/>
        <v>0</v>
      </c>
      <c r="R241" s="8">
        <f t="shared" si="540"/>
        <v>26.105640000000001</v>
      </c>
      <c r="S241" s="8">
        <f t="shared" si="540"/>
        <v>0</v>
      </c>
      <c r="T241" s="8">
        <f t="shared" si="540"/>
        <v>0</v>
      </c>
      <c r="U241" s="8">
        <f t="shared" si="540"/>
        <v>0</v>
      </c>
      <c r="V241" s="8">
        <f t="shared" si="540"/>
        <v>0</v>
      </c>
      <c r="W241" s="8">
        <f t="shared" si="541"/>
        <v>0</v>
      </c>
      <c r="X241" s="8">
        <f t="shared" si="541"/>
        <v>0</v>
      </c>
      <c r="Y241" s="8">
        <f t="shared" si="542"/>
        <v>0</v>
      </c>
      <c r="Z241" s="22">
        <f t="shared" si="542"/>
        <v>0</v>
      </c>
      <c r="AA241" s="8">
        <f t="shared" si="446"/>
        <v>0</v>
      </c>
      <c r="AB241" s="25"/>
    </row>
    <row r="242" spans="2:28" ht="30">
      <c r="B242" s="16" t="s">
        <v>1</v>
      </c>
      <c r="C242" s="11" t="s">
        <v>31</v>
      </c>
      <c r="D242" s="8">
        <v>0</v>
      </c>
      <c r="E242" s="8">
        <v>0</v>
      </c>
      <c r="F242" s="8">
        <v>51.276000000000003</v>
      </c>
      <c r="G242" s="8">
        <v>0</v>
      </c>
      <c r="H242" s="8">
        <v>0</v>
      </c>
      <c r="I242" s="8">
        <v>51.188189999999999</v>
      </c>
      <c r="J242" s="8">
        <v>0</v>
      </c>
      <c r="K242" s="8">
        <v>0</v>
      </c>
      <c r="L242" s="8">
        <v>0</v>
      </c>
      <c r="M242" s="8">
        <v>0</v>
      </c>
      <c r="N242" s="8">
        <v>0</v>
      </c>
      <c r="O242" s="8">
        <v>50</v>
      </c>
      <c r="P242" s="8">
        <v>0</v>
      </c>
      <c r="Q242" s="8">
        <v>0</v>
      </c>
      <c r="R242" s="8">
        <v>26.105640000000001</v>
      </c>
      <c r="S242" s="8">
        <v>0</v>
      </c>
      <c r="T242" s="8">
        <v>0</v>
      </c>
      <c r="U242" s="8">
        <v>0</v>
      </c>
      <c r="V242" s="8">
        <v>0</v>
      </c>
      <c r="W242" s="8">
        <v>0</v>
      </c>
      <c r="X242" s="8">
        <v>0</v>
      </c>
      <c r="Y242" s="8">
        <v>0</v>
      </c>
      <c r="Z242" s="22">
        <v>0</v>
      </c>
      <c r="AA242" s="8">
        <f t="shared" si="446"/>
        <v>0</v>
      </c>
      <c r="AB242" s="25"/>
    </row>
    <row r="243" spans="2:28">
      <c r="B243" s="16" t="s">
        <v>85</v>
      </c>
      <c r="C243" s="5" t="s">
        <v>86</v>
      </c>
      <c r="D243" s="6">
        <f>SUM(D251,D258,D261,D264,D267,D270,D275,D278,D281,D286,D289,D292,D295,D298,D301,D304,D307)</f>
        <v>35890</v>
      </c>
      <c r="E243" s="6">
        <f>SUM(E251,E258,E261,E264,E267,E270,E275,E278,E281,E286,E289,E292,E295,E298,E301,E304,E307)</f>
        <v>0</v>
      </c>
      <c r="F243" s="6">
        <f t="shared" ref="F243:H243" si="543">SUM(F251,F258,F261,F264,F267,F270,F275,F278,F281,F286,F289,F292,F295,F298,F301,F304,F307)</f>
        <v>31860.04</v>
      </c>
      <c r="G243" s="6">
        <f t="shared" si="543"/>
        <v>0</v>
      </c>
      <c r="H243" s="6">
        <f t="shared" si="543"/>
        <v>0</v>
      </c>
      <c r="I243" s="6">
        <f t="shared" ref="I243:L243" si="544">SUM(I251,I258,I261,I264,I267,I270,I275,I278,I281,I286,I289,I292,I295,I298,I301,I304,I307)</f>
        <v>31792.618349999997</v>
      </c>
      <c r="J243" s="6">
        <f t="shared" si="544"/>
        <v>0</v>
      </c>
      <c r="K243" s="6">
        <f t="shared" si="544"/>
        <v>0</v>
      </c>
      <c r="L243" s="6">
        <f t="shared" si="544"/>
        <v>0</v>
      </c>
      <c r="M243" s="6">
        <f>SUM(M251,M258,M261,M264,M267,M270,M275,M278,M281,M286,M289,M292,M295,M298,M301,M304,M307)</f>
        <v>37400</v>
      </c>
      <c r="N243" s="6">
        <f>SUM(N251,N258,N261,N264,N267,N270,N275,N278,N281,N286,N289,N292,N295,N298,N301,N304,N307)</f>
        <v>0</v>
      </c>
      <c r="O243" s="6">
        <f t="shared" ref="O243:Q243" si="545">SUM(O251,O258,O261,O264,O267,O270,O275,O278,O281,O286,O289,O292,O295,O298,O301,O304,O307)</f>
        <v>37896.1</v>
      </c>
      <c r="P243" s="6">
        <f t="shared" si="545"/>
        <v>0</v>
      </c>
      <c r="Q243" s="6">
        <f t="shared" si="545"/>
        <v>0</v>
      </c>
      <c r="R243" s="6">
        <f t="shared" ref="R243:V243" si="546">SUM(R251,R258,R261,R264,R267,R270,R275,R278,R281,R286,R289,R292,R295,R298,R301,R304,R307)</f>
        <v>20325.69354</v>
      </c>
      <c r="S243" s="6">
        <f t="shared" si="546"/>
        <v>0</v>
      </c>
      <c r="T243" s="6">
        <f t="shared" si="546"/>
        <v>0</v>
      </c>
      <c r="U243" s="6">
        <f t="shared" si="546"/>
        <v>0</v>
      </c>
      <c r="V243" s="6">
        <f t="shared" si="546"/>
        <v>0</v>
      </c>
      <c r="W243" s="6">
        <f>SUM(W251,W258,W261,W264,W267,W270,W275,W278,W281,W286,W289,W292,W295,W298,W301,W304,W307)</f>
        <v>42230</v>
      </c>
      <c r="X243" s="6">
        <f>SUM(X251,X258,X261,X264,X267,X270,X275,X278,X281,X286,X289,X292,X295,X298,X301,X304,X307)</f>
        <v>0</v>
      </c>
      <c r="Y243" s="6">
        <f>SUM(Y251,Y258,Y261,Y264,Y267,Y270,Y275,Y278,Y281,Y286,Y289,Y292,Y295,Y298,Y301,Y304,Y307)</f>
        <v>42230</v>
      </c>
      <c r="Z243" s="21">
        <f>SUM(Z251,Z258,Z261,Z264,Z267,Z270,Z275,Z278,Z281,Z286,Z289,Z292,Z295,Z298,Z301,Z304,Z307)</f>
        <v>0</v>
      </c>
      <c r="AA243" s="6">
        <f t="shared" si="446"/>
        <v>0</v>
      </c>
      <c r="AB243" s="25"/>
    </row>
    <row r="244" spans="2:28">
      <c r="B244" s="16" t="s">
        <v>1</v>
      </c>
      <c r="C244" s="7" t="s">
        <v>22</v>
      </c>
      <c r="D244" s="8">
        <f>SUM(D282)</f>
        <v>0</v>
      </c>
      <c r="E244" s="8">
        <f>SUM(E282)</f>
        <v>0</v>
      </c>
      <c r="F244" s="8">
        <f t="shared" ref="F244:H244" si="547">SUM(F282)</f>
        <v>0</v>
      </c>
      <c r="G244" s="8">
        <f t="shared" si="547"/>
        <v>0</v>
      </c>
      <c r="H244" s="8">
        <f t="shared" si="547"/>
        <v>0</v>
      </c>
      <c r="I244" s="8">
        <f t="shared" ref="I244:L244" si="548">SUM(I282)</f>
        <v>0</v>
      </c>
      <c r="J244" s="8">
        <f t="shared" si="548"/>
        <v>0</v>
      </c>
      <c r="K244" s="8">
        <f t="shared" si="548"/>
        <v>0</v>
      </c>
      <c r="L244" s="8">
        <f t="shared" si="548"/>
        <v>0</v>
      </c>
      <c r="M244" s="8">
        <f>SUM(M282)</f>
        <v>25</v>
      </c>
      <c r="N244" s="8">
        <f>SUM(N282)</f>
        <v>0</v>
      </c>
      <c r="O244" s="8">
        <f t="shared" ref="O244:Q244" si="549">SUM(O282)</f>
        <v>0</v>
      </c>
      <c r="P244" s="8">
        <f t="shared" si="549"/>
        <v>0</v>
      </c>
      <c r="Q244" s="8">
        <f t="shared" si="549"/>
        <v>0</v>
      </c>
      <c r="R244" s="8">
        <f t="shared" ref="R244:V244" si="550">SUM(R282)</f>
        <v>0</v>
      </c>
      <c r="S244" s="8">
        <f t="shared" si="550"/>
        <v>0</v>
      </c>
      <c r="T244" s="8">
        <f t="shared" si="550"/>
        <v>0</v>
      </c>
      <c r="U244" s="8">
        <f t="shared" si="550"/>
        <v>0</v>
      </c>
      <c r="V244" s="8">
        <f t="shared" si="550"/>
        <v>0</v>
      </c>
      <c r="W244" s="8">
        <f>SUM(W282)</f>
        <v>25</v>
      </c>
      <c r="X244" s="8">
        <f>SUM(X282)</f>
        <v>0</v>
      </c>
      <c r="Y244" s="8">
        <f>SUM(Y282)</f>
        <v>25</v>
      </c>
      <c r="Z244" s="22">
        <f>SUM(Z282)</f>
        <v>0</v>
      </c>
      <c r="AA244" s="8">
        <f t="shared" si="446"/>
        <v>0</v>
      </c>
      <c r="AB244" s="25"/>
    </row>
    <row r="245" spans="2:28">
      <c r="B245" s="16" t="s">
        <v>1</v>
      </c>
      <c r="C245" s="7" t="s">
        <v>23</v>
      </c>
      <c r="D245" s="8">
        <f>SUM(D252,D259,D262,D265,D268,D271,D276,D279,D283,D287,D290,D293,D296,D299,D302,D305,D308)</f>
        <v>35890</v>
      </c>
      <c r="E245" s="8">
        <f>SUM(E252,E259,E262,E265,E268,E271,E276,E279,E283,E287,E290,E293,E296,E299,E302,E305,E308)</f>
        <v>0</v>
      </c>
      <c r="F245" s="8">
        <f t="shared" ref="F245:H245" si="551">SUM(F252,F259,F262,F265,F268,F271,F276,F279,F283,F287,F290,F293,F296,F299,F302,F305,F308)</f>
        <v>31860.04</v>
      </c>
      <c r="G245" s="8">
        <f t="shared" si="551"/>
        <v>0</v>
      </c>
      <c r="H245" s="8">
        <f t="shared" si="551"/>
        <v>0</v>
      </c>
      <c r="I245" s="8">
        <f t="shared" ref="I245:L245" si="552">SUM(I252,I259,I262,I265,I268,I271,I276,I279,I283,I287,I290,I293,I296,I299,I302,I305,I308)</f>
        <v>31792.618349999997</v>
      </c>
      <c r="J245" s="8">
        <f t="shared" si="552"/>
        <v>0</v>
      </c>
      <c r="K245" s="8">
        <f t="shared" si="552"/>
        <v>0</v>
      </c>
      <c r="L245" s="8">
        <f t="shared" si="552"/>
        <v>0</v>
      </c>
      <c r="M245" s="8">
        <f>SUM(M252,M259,M262,M265,M268,M271,M276,M279,M283,M287,M290,M293,M296,M299,M302,M305,M308)</f>
        <v>37400</v>
      </c>
      <c r="N245" s="8">
        <f>SUM(N252,N259,N262,N265,N268,N271,N276,N279,N283,N287,N290,N293,N296,N299,N302,N305,N308)</f>
        <v>0</v>
      </c>
      <c r="O245" s="8">
        <f t="shared" ref="O245:Q245" si="553">SUM(O252,O259,O262,O265,O268,O271,O276,O279,O283,O287,O290,O293,O296,O299,O302,O305,O308)</f>
        <v>37896.1</v>
      </c>
      <c r="P245" s="8">
        <f t="shared" si="553"/>
        <v>0</v>
      </c>
      <c r="Q245" s="8">
        <f t="shared" si="553"/>
        <v>0</v>
      </c>
      <c r="R245" s="8">
        <f t="shared" ref="R245:V245" si="554">SUM(R252,R259,R262,R265,R268,R271,R276,R279,R283,R287,R290,R293,R296,R299,R302,R305,R308)</f>
        <v>20325.69354</v>
      </c>
      <c r="S245" s="8">
        <f t="shared" si="554"/>
        <v>0</v>
      </c>
      <c r="T245" s="8">
        <f t="shared" si="554"/>
        <v>0</v>
      </c>
      <c r="U245" s="8">
        <f t="shared" si="554"/>
        <v>0</v>
      </c>
      <c r="V245" s="8">
        <f t="shared" si="554"/>
        <v>0</v>
      </c>
      <c r="W245" s="8">
        <f>SUM(W252,W259,W262,W265,W268,W271,W276,W279,W283,W287,W290,W293,W296,W299,W302,W305,W308)</f>
        <v>42230</v>
      </c>
      <c r="X245" s="8">
        <f>SUM(X252,X259,X262,X265,X268,X271,X276,X279,X283,X287,X290,X293,X296,X299,X302,X305,X308)</f>
        <v>0</v>
      </c>
      <c r="Y245" s="8">
        <f>SUM(Y252,Y259,Y262,Y265,Y268,Y271,Y276,Y279,Y283,Y287,Y290,Y293,Y296,Y299,Y302,Y305,Y308)</f>
        <v>42230</v>
      </c>
      <c r="Z245" s="22">
        <f>SUM(Z252,Z259,Z262,Z265,Z268,Z271,Z276,Z279,Z283,Z287,Z290,Z293,Z296,Z299,Z302,Z305,Z308)</f>
        <v>0</v>
      </c>
      <c r="AA245" s="8">
        <f t="shared" si="446"/>
        <v>0</v>
      </c>
      <c r="AB245" s="25"/>
    </row>
    <row r="246" spans="2:28">
      <c r="B246" s="16" t="s">
        <v>1</v>
      </c>
      <c r="C246" s="9" t="s">
        <v>25</v>
      </c>
      <c r="D246" s="8">
        <f>SUM(D253,D284,D291)</f>
        <v>910</v>
      </c>
      <c r="E246" s="8">
        <f>SUM(E253,E284,E291)</f>
        <v>0</v>
      </c>
      <c r="F246" s="8">
        <f t="shared" ref="F246:H246" si="555">SUM(F253,F284,F291)</f>
        <v>810.38</v>
      </c>
      <c r="G246" s="8">
        <f t="shared" si="555"/>
        <v>0</v>
      </c>
      <c r="H246" s="8">
        <f t="shared" si="555"/>
        <v>0</v>
      </c>
      <c r="I246" s="8">
        <f t="shared" ref="I246:L246" si="556">SUM(I253,I284,I291)</f>
        <v>810.37237000000005</v>
      </c>
      <c r="J246" s="8">
        <f t="shared" si="556"/>
        <v>0</v>
      </c>
      <c r="K246" s="8">
        <f t="shared" si="556"/>
        <v>0</v>
      </c>
      <c r="L246" s="8">
        <f t="shared" si="556"/>
        <v>0</v>
      </c>
      <c r="M246" s="8">
        <f>SUM(M253,M284,M291)</f>
        <v>1200</v>
      </c>
      <c r="N246" s="8">
        <f>SUM(N253,N284,N291)</f>
        <v>0</v>
      </c>
      <c r="O246" s="8">
        <f t="shared" ref="O246:Q246" si="557">SUM(O253,O284,O291)</f>
        <v>1035.04</v>
      </c>
      <c r="P246" s="8">
        <f t="shared" si="557"/>
        <v>0</v>
      </c>
      <c r="Q246" s="8">
        <f t="shared" si="557"/>
        <v>0</v>
      </c>
      <c r="R246" s="8">
        <f t="shared" ref="R246:V246" si="558">SUM(R253,R284,R291)</f>
        <v>608.08451000000002</v>
      </c>
      <c r="S246" s="8">
        <f t="shared" si="558"/>
        <v>0</v>
      </c>
      <c r="T246" s="8">
        <f t="shared" si="558"/>
        <v>0</v>
      </c>
      <c r="U246" s="8">
        <f t="shared" si="558"/>
        <v>0</v>
      </c>
      <c r="V246" s="8">
        <f t="shared" si="558"/>
        <v>0</v>
      </c>
      <c r="W246" s="8">
        <f>SUM(W253,W284,W291)</f>
        <v>1200</v>
      </c>
      <c r="X246" s="8">
        <f>SUM(X253,X284,X291)</f>
        <v>0</v>
      </c>
      <c r="Y246" s="8">
        <f>SUM(Y253,Y284,Y291)</f>
        <v>1200</v>
      </c>
      <c r="Z246" s="22">
        <f>SUM(Z253,Z284,Z291)</f>
        <v>0</v>
      </c>
      <c r="AA246" s="8">
        <f t="shared" si="446"/>
        <v>0</v>
      </c>
      <c r="AB246" s="25"/>
    </row>
    <row r="247" spans="2:28">
      <c r="B247" s="16" t="s">
        <v>1</v>
      </c>
      <c r="C247" s="9" t="s">
        <v>28</v>
      </c>
      <c r="D247" s="8">
        <f>SUM(D254,D260,D263,D266,D269,D277,D280,D285,D288,D294,D297,D300,D303,D306,D309)</f>
        <v>29265</v>
      </c>
      <c r="E247" s="8">
        <f>SUM(E254,E260,E263,E266,E269,E277,E280,E285,E288,E294,E297,E300,E303,E306,E309)</f>
        <v>0</v>
      </c>
      <c r="F247" s="8">
        <f t="shared" ref="F247:H247" si="559">SUM(F254,F260,F263,F266,F269,F277,F280,F285,F288,F294,F297,F300,F303,F306,F309)</f>
        <v>25880.329999999998</v>
      </c>
      <c r="G247" s="8">
        <f t="shared" si="559"/>
        <v>0</v>
      </c>
      <c r="H247" s="8">
        <f t="shared" si="559"/>
        <v>0</v>
      </c>
      <c r="I247" s="8">
        <f t="shared" ref="I247:L247" si="560">SUM(I254,I260,I263,I266,I269,I277,I280,I285,I288,I294,I297,I300,I303,I306,I309)</f>
        <v>25843.916159999997</v>
      </c>
      <c r="J247" s="8">
        <f t="shared" si="560"/>
        <v>0</v>
      </c>
      <c r="K247" s="8">
        <f t="shared" si="560"/>
        <v>0</v>
      </c>
      <c r="L247" s="8">
        <f t="shared" si="560"/>
        <v>0</v>
      </c>
      <c r="M247" s="8">
        <f>SUM(M254,M260,M263,M266,M269,M277,M280,M285,M288,M294,M297,M300,M303,M306,M309)</f>
        <v>30600</v>
      </c>
      <c r="N247" s="8">
        <f>SUM(N254,N260,N263,N266,N269,N277,N280,N285,N288,N294,N297,N300,N303,N306,N309)</f>
        <v>0</v>
      </c>
      <c r="O247" s="8">
        <f t="shared" ref="O247:Q247" si="561">SUM(O254,O260,O263,O266,O269,O277,O280,O285,O288,O294,O297,O300,O303,O306,O309)</f>
        <v>31006.559999999998</v>
      </c>
      <c r="P247" s="8">
        <f t="shared" si="561"/>
        <v>0</v>
      </c>
      <c r="Q247" s="8">
        <f t="shared" si="561"/>
        <v>0</v>
      </c>
      <c r="R247" s="8">
        <f t="shared" ref="R247:V247" si="562">SUM(R254,R260,R263,R266,R269,R277,R280,R285,R288,R294,R297,R300,R303,R306,R309)</f>
        <v>18324.609970000001</v>
      </c>
      <c r="S247" s="8">
        <f t="shared" si="562"/>
        <v>0</v>
      </c>
      <c r="T247" s="8">
        <f t="shared" si="562"/>
        <v>0</v>
      </c>
      <c r="U247" s="8">
        <f t="shared" si="562"/>
        <v>0</v>
      </c>
      <c r="V247" s="8">
        <f t="shared" si="562"/>
        <v>0</v>
      </c>
      <c r="W247" s="8">
        <f>SUM(W254,W260,W263,W266,W269,W277,W280,W285,W288,W294,W297,W300,W303,W306,W309)</f>
        <v>36930</v>
      </c>
      <c r="X247" s="8">
        <f>SUM(X254,X260,X263,X266,X269,X277,X280,X285,X288,X294,X297,X300,X303,X306,X309)</f>
        <v>0</v>
      </c>
      <c r="Y247" s="8">
        <f>SUM(Y254,Y260,Y263,Y266,Y269,Y277,Y280,Y285,Y288,Y294,Y297,Y300,Y303,Y306,Y309)</f>
        <v>36930</v>
      </c>
      <c r="Z247" s="22">
        <f>SUM(Z254,Z260,Z263,Z266,Z269,Z277,Z280,Z285,Z288,Z294,Z297,Z300,Z303,Z306,Z309)</f>
        <v>0</v>
      </c>
      <c r="AA247" s="8">
        <f t="shared" si="446"/>
        <v>0</v>
      </c>
      <c r="AB247" s="25"/>
    </row>
    <row r="248" spans="2:28">
      <c r="B248" s="16" t="s">
        <v>1</v>
      </c>
      <c r="C248" s="9" t="s">
        <v>29</v>
      </c>
      <c r="D248" s="8">
        <f t="shared" ref="D248:E250" si="563">SUM(D255,D272)</f>
        <v>5715</v>
      </c>
      <c r="E248" s="8">
        <f t="shared" si="563"/>
        <v>0</v>
      </c>
      <c r="F248" s="8">
        <f t="shared" ref="F248:H250" si="564">SUM(F255,F272)</f>
        <v>5169.33</v>
      </c>
      <c r="G248" s="8">
        <f t="shared" si="564"/>
        <v>0</v>
      </c>
      <c r="H248" s="8">
        <f t="shared" si="564"/>
        <v>0</v>
      </c>
      <c r="I248" s="8">
        <f t="shared" ref="I248:L248" si="565">SUM(I255,I272)</f>
        <v>5138.3298199999999</v>
      </c>
      <c r="J248" s="8">
        <f t="shared" si="565"/>
        <v>0</v>
      </c>
      <c r="K248" s="8">
        <f t="shared" si="565"/>
        <v>0</v>
      </c>
      <c r="L248" s="8">
        <f t="shared" si="565"/>
        <v>0</v>
      </c>
      <c r="M248" s="8">
        <f t="shared" ref="M248:N250" si="566">SUM(M255,M272)</f>
        <v>5600</v>
      </c>
      <c r="N248" s="8">
        <f t="shared" si="566"/>
        <v>0</v>
      </c>
      <c r="O248" s="8">
        <f t="shared" ref="O248:Q250" si="567">SUM(O255,O272)</f>
        <v>5854.5</v>
      </c>
      <c r="P248" s="8">
        <f t="shared" si="567"/>
        <v>0</v>
      </c>
      <c r="Q248" s="8">
        <f t="shared" si="567"/>
        <v>0</v>
      </c>
      <c r="R248" s="8">
        <f t="shared" ref="R248:V248" si="568">SUM(R255,R272)</f>
        <v>1392.9990600000001</v>
      </c>
      <c r="S248" s="8">
        <f t="shared" si="568"/>
        <v>0</v>
      </c>
      <c r="T248" s="8">
        <f t="shared" si="568"/>
        <v>0</v>
      </c>
      <c r="U248" s="8">
        <f t="shared" si="568"/>
        <v>0</v>
      </c>
      <c r="V248" s="8">
        <f t="shared" si="568"/>
        <v>0</v>
      </c>
      <c r="W248" s="8">
        <f t="shared" ref="W248:X250" si="569">SUM(W255,W272)</f>
        <v>4100</v>
      </c>
      <c r="X248" s="8">
        <f t="shared" si="569"/>
        <v>0</v>
      </c>
      <c r="Y248" s="8">
        <f t="shared" ref="Y248:Z250" si="570">SUM(Y255,Y272)</f>
        <v>4100</v>
      </c>
      <c r="Z248" s="22">
        <f t="shared" si="570"/>
        <v>0</v>
      </c>
      <c r="AA248" s="8">
        <f t="shared" si="446"/>
        <v>0</v>
      </c>
      <c r="AB248" s="25"/>
    </row>
    <row r="249" spans="2:28">
      <c r="B249" s="16" t="s">
        <v>1</v>
      </c>
      <c r="C249" s="10" t="s">
        <v>30</v>
      </c>
      <c r="D249" s="8">
        <f t="shared" si="563"/>
        <v>5715</v>
      </c>
      <c r="E249" s="8">
        <f t="shared" si="563"/>
        <v>0</v>
      </c>
      <c r="F249" s="8">
        <f t="shared" si="564"/>
        <v>5169.33</v>
      </c>
      <c r="G249" s="8">
        <f t="shared" si="564"/>
        <v>0</v>
      </c>
      <c r="H249" s="8">
        <f t="shared" si="564"/>
        <v>0</v>
      </c>
      <c r="I249" s="8">
        <f t="shared" ref="I249:L249" si="571">SUM(I256,I273)</f>
        <v>5138.3298199999999</v>
      </c>
      <c r="J249" s="8">
        <f t="shared" si="571"/>
        <v>0</v>
      </c>
      <c r="K249" s="8">
        <f t="shared" si="571"/>
        <v>0</v>
      </c>
      <c r="L249" s="8">
        <f t="shared" si="571"/>
        <v>0</v>
      </c>
      <c r="M249" s="8">
        <f t="shared" si="566"/>
        <v>5600</v>
      </c>
      <c r="N249" s="8">
        <f t="shared" si="566"/>
        <v>0</v>
      </c>
      <c r="O249" s="8">
        <f t="shared" si="567"/>
        <v>5854.5</v>
      </c>
      <c r="P249" s="8">
        <f t="shared" si="567"/>
        <v>0</v>
      </c>
      <c r="Q249" s="8">
        <f t="shared" si="567"/>
        <v>0</v>
      </c>
      <c r="R249" s="8">
        <f t="shared" ref="R249:V249" si="572">SUM(R256,R273)</f>
        <v>1392.9990600000001</v>
      </c>
      <c r="S249" s="8">
        <f t="shared" si="572"/>
        <v>0</v>
      </c>
      <c r="T249" s="8">
        <f t="shared" si="572"/>
        <v>0</v>
      </c>
      <c r="U249" s="8">
        <f t="shared" si="572"/>
        <v>0</v>
      </c>
      <c r="V249" s="8">
        <f t="shared" si="572"/>
        <v>0</v>
      </c>
      <c r="W249" s="8">
        <f t="shared" si="569"/>
        <v>4100</v>
      </c>
      <c r="X249" s="8">
        <f t="shared" si="569"/>
        <v>0</v>
      </c>
      <c r="Y249" s="8">
        <f t="shared" si="570"/>
        <v>4100</v>
      </c>
      <c r="Z249" s="22">
        <f t="shared" si="570"/>
        <v>0</v>
      </c>
      <c r="AA249" s="8">
        <f t="shared" si="446"/>
        <v>0</v>
      </c>
      <c r="AB249" s="25"/>
    </row>
    <row r="250" spans="2:28" ht="30">
      <c r="B250" s="16" t="s">
        <v>1</v>
      </c>
      <c r="C250" s="11" t="s">
        <v>31</v>
      </c>
      <c r="D250" s="8">
        <f t="shared" si="563"/>
        <v>5715</v>
      </c>
      <c r="E250" s="8">
        <f t="shared" si="563"/>
        <v>0</v>
      </c>
      <c r="F250" s="8">
        <f t="shared" si="564"/>
        <v>5169.33</v>
      </c>
      <c r="G250" s="8">
        <f t="shared" si="564"/>
        <v>0</v>
      </c>
      <c r="H250" s="8">
        <f t="shared" si="564"/>
        <v>0</v>
      </c>
      <c r="I250" s="8">
        <f t="shared" ref="I250:L250" si="573">SUM(I257,I274)</f>
        <v>5138.3298199999999</v>
      </c>
      <c r="J250" s="8">
        <f t="shared" si="573"/>
        <v>0</v>
      </c>
      <c r="K250" s="8">
        <f t="shared" si="573"/>
        <v>0</v>
      </c>
      <c r="L250" s="8">
        <f t="shared" si="573"/>
        <v>0</v>
      </c>
      <c r="M250" s="8">
        <f t="shared" si="566"/>
        <v>5600</v>
      </c>
      <c r="N250" s="8">
        <f t="shared" si="566"/>
        <v>0</v>
      </c>
      <c r="O250" s="8">
        <f t="shared" si="567"/>
        <v>5854.5</v>
      </c>
      <c r="P250" s="8">
        <f t="shared" si="567"/>
        <v>0</v>
      </c>
      <c r="Q250" s="8">
        <f t="shared" si="567"/>
        <v>0</v>
      </c>
      <c r="R250" s="8">
        <f t="shared" ref="R250:V250" si="574">SUM(R257,R274)</f>
        <v>1392.9990600000001</v>
      </c>
      <c r="S250" s="8">
        <f t="shared" si="574"/>
        <v>0</v>
      </c>
      <c r="T250" s="8">
        <f t="shared" si="574"/>
        <v>0</v>
      </c>
      <c r="U250" s="8">
        <f t="shared" si="574"/>
        <v>0</v>
      </c>
      <c r="V250" s="8">
        <f t="shared" si="574"/>
        <v>0</v>
      </c>
      <c r="W250" s="8">
        <f t="shared" si="569"/>
        <v>4100</v>
      </c>
      <c r="X250" s="8">
        <f t="shared" si="569"/>
        <v>0</v>
      </c>
      <c r="Y250" s="8">
        <f t="shared" si="570"/>
        <v>4100</v>
      </c>
      <c r="Z250" s="22">
        <f t="shared" si="570"/>
        <v>0</v>
      </c>
      <c r="AA250" s="8">
        <f t="shared" si="446"/>
        <v>0</v>
      </c>
      <c r="AB250" s="25"/>
    </row>
    <row r="251" spans="2:28" ht="30">
      <c r="B251" s="16" t="s">
        <v>87</v>
      </c>
      <c r="C251" s="5" t="s">
        <v>88</v>
      </c>
      <c r="D251" s="6">
        <f>SUM(D252)</f>
        <v>2000</v>
      </c>
      <c r="E251" s="6">
        <f>SUM(E252)</f>
        <v>0</v>
      </c>
      <c r="F251" s="6">
        <f t="shared" ref="F251:H251" si="575">SUM(F252)</f>
        <v>1686.81</v>
      </c>
      <c r="G251" s="6">
        <f t="shared" si="575"/>
        <v>0</v>
      </c>
      <c r="H251" s="6">
        <f t="shared" si="575"/>
        <v>0</v>
      </c>
      <c r="I251" s="6">
        <f t="shared" ref="I251:L251" si="576">SUM(I252)</f>
        <v>1650.49271</v>
      </c>
      <c r="J251" s="6">
        <f t="shared" si="576"/>
        <v>0</v>
      </c>
      <c r="K251" s="6">
        <f t="shared" si="576"/>
        <v>0</v>
      </c>
      <c r="L251" s="6">
        <f t="shared" si="576"/>
        <v>0</v>
      </c>
      <c r="M251" s="6">
        <f>SUM(M252)</f>
        <v>1800</v>
      </c>
      <c r="N251" s="6">
        <f>SUM(N252)</f>
        <v>0</v>
      </c>
      <c r="O251" s="6">
        <f t="shared" ref="O251:Q251" si="577">SUM(O252)</f>
        <v>1300</v>
      </c>
      <c r="P251" s="6">
        <f t="shared" si="577"/>
        <v>0</v>
      </c>
      <c r="Q251" s="6">
        <f t="shared" si="577"/>
        <v>0</v>
      </c>
      <c r="R251" s="6">
        <f t="shared" ref="R251:V251" si="578">SUM(R252)</f>
        <v>701.07631000000003</v>
      </c>
      <c r="S251" s="6">
        <f t="shared" si="578"/>
        <v>0</v>
      </c>
      <c r="T251" s="6">
        <f t="shared" si="578"/>
        <v>0</v>
      </c>
      <c r="U251" s="6">
        <f t="shared" si="578"/>
        <v>0</v>
      </c>
      <c r="V251" s="6">
        <f t="shared" si="578"/>
        <v>0</v>
      </c>
      <c r="W251" s="6">
        <f>SUM(W252)</f>
        <v>1900</v>
      </c>
      <c r="X251" s="6">
        <f>SUM(X252)</f>
        <v>0</v>
      </c>
      <c r="Y251" s="6">
        <f>SUM(Y252)</f>
        <v>1900</v>
      </c>
      <c r="Z251" s="21">
        <f>SUM(Z252)</f>
        <v>0</v>
      </c>
      <c r="AA251" s="6">
        <f t="shared" si="446"/>
        <v>0</v>
      </c>
      <c r="AB251" s="25"/>
    </row>
    <row r="252" spans="2:28">
      <c r="B252" s="16" t="s">
        <v>1</v>
      </c>
      <c r="C252" s="7" t="s">
        <v>23</v>
      </c>
      <c r="D252" s="8">
        <f>SUM(D253:D255)</f>
        <v>2000</v>
      </c>
      <c r="E252" s="8">
        <f>SUM(E253:E255)</f>
        <v>0</v>
      </c>
      <c r="F252" s="8">
        <f t="shared" ref="F252:H252" si="579">SUM(F253:F255)</f>
        <v>1686.81</v>
      </c>
      <c r="G252" s="8">
        <f t="shared" si="579"/>
        <v>0</v>
      </c>
      <c r="H252" s="8">
        <f t="shared" si="579"/>
        <v>0</v>
      </c>
      <c r="I252" s="8">
        <f t="shared" ref="I252:L252" si="580">SUM(I253:I255)</f>
        <v>1650.49271</v>
      </c>
      <c r="J252" s="8">
        <f t="shared" si="580"/>
        <v>0</v>
      </c>
      <c r="K252" s="8">
        <f t="shared" si="580"/>
        <v>0</v>
      </c>
      <c r="L252" s="8">
        <f t="shared" si="580"/>
        <v>0</v>
      </c>
      <c r="M252" s="8">
        <f>SUM(M253:M255)</f>
        <v>1800</v>
      </c>
      <c r="N252" s="8">
        <f>SUM(N253:N255)</f>
        <v>0</v>
      </c>
      <c r="O252" s="8">
        <f t="shared" ref="O252:Q252" si="581">SUM(O253:O255)</f>
        <v>1300</v>
      </c>
      <c r="P252" s="8">
        <f t="shared" si="581"/>
        <v>0</v>
      </c>
      <c r="Q252" s="8">
        <f t="shared" si="581"/>
        <v>0</v>
      </c>
      <c r="R252" s="8">
        <f t="shared" ref="R252:V252" si="582">SUM(R253:R255)</f>
        <v>701.07631000000003</v>
      </c>
      <c r="S252" s="8">
        <f t="shared" si="582"/>
        <v>0</v>
      </c>
      <c r="T252" s="8">
        <f t="shared" si="582"/>
        <v>0</v>
      </c>
      <c r="U252" s="8">
        <f t="shared" si="582"/>
        <v>0</v>
      </c>
      <c r="V252" s="8">
        <f t="shared" si="582"/>
        <v>0</v>
      </c>
      <c r="W252" s="8">
        <f>SUM(W253:W255)</f>
        <v>1900</v>
      </c>
      <c r="X252" s="8">
        <f>SUM(X253:X255)</f>
        <v>0</v>
      </c>
      <c r="Y252" s="8">
        <f>SUM(Y253:Y255)</f>
        <v>1900</v>
      </c>
      <c r="Z252" s="22">
        <f>SUM(Z253:Z255)</f>
        <v>0</v>
      </c>
      <c r="AA252" s="8">
        <f t="shared" si="446"/>
        <v>0</v>
      </c>
      <c r="AB252" s="25"/>
    </row>
    <row r="253" spans="2:28">
      <c r="B253" s="16" t="s">
        <v>1</v>
      </c>
      <c r="C253" s="9" t="s">
        <v>25</v>
      </c>
      <c r="D253" s="8">
        <v>10</v>
      </c>
      <c r="E253" s="8">
        <v>0</v>
      </c>
      <c r="F253" s="8">
        <v>0</v>
      </c>
      <c r="G253" s="8">
        <v>0</v>
      </c>
      <c r="H253" s="8">
        <v>0</v>
      </c>
      <c r="I253" s="8">
        <v>0</v>
      </c>
      <c r="J253" s="8">
        <v>0</v>
      </c>
      <c r="K253" s="8">
        <v>0</v>
      </c>
      <c r="L253" s="8">
        <v>0</v>
      </c>
      <c r="M253" s="8">
        <v>0</v>
      </c>
      <c r="N253" s="8">
        <v>0</v>
      </c>
      <c r="O253" s="8">
        <v>0</v>
      </c>
      <c r="P253" s="8">
        <v>0</v>
      </c>
      <c r="Q253" s="8">
        <v>0</v>
      </c>
      <c r="R253" s="8">
        <v>0</v>
      </c>
      <c r="S253" s="8">
        <v>0</v>
      </c>
      <c r="T253" s="8">
        <v>0</v>
      </c>
      <c r="U253" s="8">
        <v>0</v>
      </c>
      <c r="V253" s="8">
        <v>0</v>
      </c>
      <c r="W253" s="8">
        <v>0</v>
      </c>
      <c r="X253" s="8">
        <v>0</v>
      </c>
      <c r="Y253" s="8">
        <v>0</v>
      </c>
      <c r="Z253" s="22">
        <v>0</v>
      </c>
      <c r="AA253" s="8">
        <f t="shared" si="446"/>
        <v>0</v>
      </c>
      <c r="AB253" s="25"/>
    </row>
    <row r="254" spans="2:28">
      <c r="B254" s="16" t="s">
        <v>1</v>
      </c>
      <c r="C254" s="9" t="s">
        <v>28</v>
      </c>
      <c r="D254" s="8">
        <v>1775</v>
      </c>
      <c r="E254" s="8">
        <v>0</v>
      </c>
      <c r="F254" s="8">
        <v>1686.81</v>
      </c>
      <c r="G254" s="8">
        <v>0</v>
      </c>
      <c r="H254" s="8">
        <v>0</v>
      </c>
      <c r="I254" s="8">
        <v>1650.49271</v>
      </c>
      <c r="J254" s="8">
        <v>0</v>
      </c>
      <c r="K254" s="8">
        <v>0</v>
      </c>
      <c r="L254" s="8">
        <v>0</v>
      </c>
      <c r="M254" s="8">
        <v>1800</v>
      </c>
      <c r="N254" s="8">
        <v>0</v>
      </c>
      <c r="O254" s="8">
        <v>1300</v>
      </c>
      <c r="P254" s="8">
        <v>0</v>
      </c>
      <c r="Q254" s="8">
        <v>0</v>
      </c>
      <c r="R254" s="8">
        <v>701.07631000000003</v>
      </c>
      <c r="S254" s="8">
        <v>0</v>
      </c>
      <c r="T254" s="8">
        <v>0</v>
      </c>
      <c r="U254" s="8">
        <v>0</v>
      </c>
      <c r="V254" s="8">
        <v>0</v>
      </c>
      <c r="W254" s="8">
        <v>1900</v>
      </c>
      <c r="X254" s="8">
        <v>0</v>
      </c>
      <c r="Y254" s="8">
        <v>1900</v>
      </c>
      <c r="Z254" s="22">
        <v>0</v>
      </c>
      <c r="AA254" s="8">
        <f t="shared" si="446"/>
        <v>0</v>
      </c>
      <c r="AB254" s="25"/>
    </row>
    <row r="255" spans="2:28">
      <c r="B255" s="16" t="s">
        <v>1</v>
      </c>
      <c r="C255" s="9" t="s">
        <v>29</v>
      </c>
      <c r="D255" s="8">
        <f t="shared" ref="D255:E256" si="583">SUM(D256)</f>
        <v>215</v>
      </c>
      <c r="E255" s="8">
        <f t="shared" si="583"/>
        <v>0</v>
      </c>
      <c r="F255" s="8">
        <f t="shared" ref="F255:H256" si="584">SUM(F256)</f>
        <v>0</v>
      </c>
      <c r="G255" s="8">
        <f t="shared" si="584"/>
        <v>0</v>
      </c>
      <c r="H255" s="8">
        <f t="shared" si="584"/>
        <v>0</v>
      </c>
      <c r="I255" s="8">
        <f t="shared" ref="I255:L256" si="585">SUM(I256)</f>
        <v>0</v>
      </c>
      <c r="J255" s="8">
        <f t="shared" si="585"/>
        <v>0</v>
      </c>
      <c r="K255" s="8">
        <f t="shared" si="585"/>
        <v>0</v>
      </c>
      <c r="L255" s="8">
        <f t="shared" si="585"/>
        <v>0</v>
      </c>
      <c r="M255" s="8">
        <f t="shared" ref="M255:N256" si="586">SUM(M256)</f>
        <v>0</v>
      </c>
      <c r="N255" s="8">
        <f t="shared" si="586"/>
        <v>0</v>
      </c>
      <c r="O255" s="8">
        <f t="shared" ref="O255:Q256" si="587">SUM(O256)</f>
        <v>0</v>
      </c>
      <c r="P255" s="8">
        <f t="shared" si="587"/>
        <v>0</v>
      </c>
      <c r="Q255" s="8">
        <f t="shared" si="587"/>
        <v>0</v>
      </c>
      <c r="R255" s="8">
        <f t="shared" ref="R255:V256" si="588">SUM(R256)</f>
        <v>0</v>
      </c>
      <c r="S255" s="8">
        <f t="shared" si="588"/>
        <v>0</v>
      </c>
      <c r="T255" s="8">
        <f t="shared" si="588"/>
        <v>0</v>
      </c>
      <c r="U255" s="8">
        <f t="shared" si="588"/>
        <v>0</v>
      </c>
      <c r="V255" s="8">
        <f t="shared" si="588"/>
        <v>0</v>
      </c>
      <c r="W255" s="8">
        <f t="shared" ref="W255:X256" si="589">SUM(W256)</f>
        <v>0</v>
      </c>
      <c r="X255" s="8">
        <f t="shared" si="589"/>
        <v>0</v>
      </c>
      <c r="Y255" s="8">
        <f t="shared" ref="Y255:Z256" si="590">SUM(Y256)</f>
        <v>0</v>
      </c>
      <c r="Z255" s="22">
        <f t="shared" si="590"/>
        <v>0</v>
      </c>
      <c r="AA255" s="8">
        <f t="shared" si="446"/>
        <v>0</v>
      </c>
      <c r="AB255" s="25"/>
    </row>
    <row r="256" spans="2:28">
      <c r="B256" s="16" t="s">
        <v>1</v>
      </c>
      <c r="C256" s="10" t="s">
        <v>30</v>
      </c>
      <c r="D256" s="8">
        <f t="shared" si="583"/>
        <v>215</v>
      </c>
      <c r="E256" s="8">
        <f t="shared" si="583"/>
        <v>0</v>
      </c>
      <c r="F256" s="8">
        <f t="shared" si="584"/>
        <v>0</v>
      </c>
      <c r="G256" s="8">
        <f t="shared" si="584"/>
        <v>0</v>
      </c>
      <c r="H256" s="8">
        <f t="shared" si="584"/>
        <v>0</v>
      </c>
      <c r="I256" s="8">
        <f t="shared" si="585"/>
        <v>0</v>
      </c>
      <c r="J256" s="8">
        <f t="shared" si="585"/>
        <v>0</v>
      </c>
      <c r="K256" s="8">
        <f t="shared" si="585"/>
        <v>0</v>
      </c>
      <c r="L256" s="8">
        <f t="shared" si="585"/>
        <v>0</v>
      </c>
      <c r="M256" s="8">
        <f t="shared" si="586"/>
        <v>0</v>
      </c>
      <c r="N256" s="8">
        <f t="shared" si="586"/>
        <v>0</v>
      </c>
      <c r="O256" s="8">
        <f t="shared" si="587"/>
        <v>0</v>
      </c>
      <c r="P256" s="8">
        <f t="shared" si="587"/>
        <v>0</v>
      </c>
      <c r="Q256" s="8">
        <f t="shared" si="587"/>
        <v>0</v>
      </c>
      <c r="R256" s="8">
        <f t="shared" si="588"/>
        <v>0</v>
      </c>
      <c r="S256" s="8">
        <f t="shared" si="588"/>
        <v>0</v>
      </c>
      <c r="T256" s="8">
        <f t="shared" si="588"/>
        <v>0</v>
      </c>
      <c r="U256" s="8">
        <f t="shared" si="588"/>
        <v>0</v>
      </c>
      <c r="V256" s="8">
        <f t="shared" si="588"/>
        <v>0</v>
      </c>
      <c r="W256" s="8">
        <f t="shared" si="589"/>
        <v>0</v>
      </c>
      <c r="X256" s="8">
        <f t="shared" si="589"/>
        <v>0</v>
      </c>
      <c r="Y256" s="8">
        <f t="shared" si="590"/>
        <v>0</v>
      </c>
      <c r="Z256" s="22">
        <f t="shared" si="590"/>
        <v>0</v>
      </c>
      <c r="AA256" s="8">
        <f t="shared" si="446"/>
        <v>0</v>
      </c>
      <c r="AB256" s="25"/>
    </row>
    <row r="257" spans="2:28" ht="30">
      <c r="B257" s="16" t="s">
        <v>1</v>
      </c>
      <c r="C257" s="11" t="s">
        <v>31</v>
      </c>
      <c r="D257" s="8">
        <v>215</v>
      </c>
      <c r="E257" s="8">
        <v>0</v>
      </c>
      <c r="F257" s="8">
        <v>0</v>
      </c>
      <c r="G257" s="8">
        <v>0</v>
      </c>
      <c r="H257" s="8">
        <v>0</v>
      </c>
      <c r="I257" s="8">
        <v>0</v>
      </c>
      <c r="J257" s="8">
        <v>0</v>
      </c>
      <c r="K257" s="8">
        <v>0</v>
      </c>
      <c r="L257" s="8">
        <v>0</v>
      </c>
      <c r="M257" s="8">
        <v>0</v>
      </c>
      <c r="N257" s="8">
        <v>0</v>
      </c>
      <c r="O257" s="8">
        <v>0</v>
      </c>
      <c r="P257" s="8">
        <v>0</v>
      </c>
      <c r="Q257" s="8">
        <v>0</v>
      </c>
      <c r="R257" s="8">
        <v>0</v>
      </c>
      <c r="S257" s="8">
        <v>0</v>
      </c>
      <c r="T257" s="8">
        <v>0</v>
      </c>
      <c r="U257" s="8">
        <v>0</v>
      </c>
      <c r="V257" s="8">
        <v>0</v>
      </c>
      <c r="W257" s="8">
        <v>0</v>
      </c>
      <c r="X257" s="8">
        <v>0</v>
      </c>
      <c r="Y257" s="8">
        <v>0</v>
      </c>
      <c r="Z257" s="22">
        <v>0</v>
      </c>
      <c r="AA257" s="8">
        <f t="shared" si="446"/>
        <v>0</v>
      </c>
      <c r="AB257" s="25"/>
    </row>
    <row r="258" spans="2:28">
      <c r="B258" s="16" t="s">
        <v>89</v>
      </c>
      <c r="C258" s="5" t="s">
        <v>90</v>
      </c>
      <c r="D258" s="6">
        <f t="shared" ref="D258:E259" si="591">SUM(D259)</f>
        <v>2500</v>
      </c>
      <c r="E258" s="6">
        <f t="shared" si="591"/>
        <v>0</v>
      </c>
      <c r="F258" s="6">
        <f t="shared" ref="F258:H259" si="592">SUM(F259)</f>
        <v>2057.2199999999998</v>
      </c>
      <c r="G258" s="6">
        <f t="shared" si="592"/>
        <v>0</v>
      </c>
      <c r="H258" s="6">
        <f t="shared" si="592"/>
        <v>0</v>
      </c>
      <c r="I258" s="6">
        <f t="shared" ref="I258:L259" si="593">SUM(I259)</f>
        <v>2057.2195000000002</v>
      </c>
      <c r="J258" s="6">
        <f t="shared" si="593"/>
        <v>0</v>
      </c>
      <c r="K258" s="6">
        <f t="shared" si="593"/>
        <v>0</v>
      </c>
      <c r="L258" s="6">
        <f t="shared" si="593"/>
        <v>0</v>
      </c>
      <c r="M258" s="6">
        <f t="shared" ref="M258:N259" si="594">SUM(M259)</f>
        <v>2800</v>
      </c>
      <c r="N258" s="6">
        <f t="shared" si="594"/>
        <v>0</v>
      </c>
      <c r="O258" s="6">
        <f t="shared" ref="O258:Q259" si="595">SUM(O259)</f>
        <v>3200</v>
      </c>
      <c r="P258" s="6">
        <f t="shared" si="595"/>
        <v>0</v>
      </c>
      <c r="Q258" s="6">
        <f t="shared" si="595"/>
        <v>0</v>
      </c>
      <c r="R258" s="6">
        <f t="shared" ref="R258:V259" si="596">SUM(R259)</f>
        <v>1386.35248</v>
      </c>
      <c r="S258" s="6">
        <f t="shared" si="596"/>
        <v>0</v>
      </c>
      <c r="T258" s="6">
        <f t="shared" si="596"/>
        <v>0</v>
      </c>
      <c r="U258" s="6">
        <f t="shared" si="596"/>
        <v>0</v>
      </c>
      <c r="V258" s="6">
        <f t="shared" si="596"/>
        <v>0</v>
      </c>
      <c r="W258" s="6">
        <f t="shared" ref="W258:X259" si="597">SUM(W259)</f>
        <v>4200</v>
      </c>
      <c r="X258" s="6">
        <f t="shared" si="597"/>
        <v>0</v>
      </c>
      <c r="Y258" s="6">
        <f t="shared" ref="Y258:Z259" si="598">SUM(Y259)</f>
        <v>4200</v>
      </c>
      <c r="Z258" s="21">
        <f t="shared" si="598"/>
        <v>0</v>
      </c>
      <c r="AA258" s="6">
        <f t="shared" si="446"/>
        <v>0</v>
      </c>
      <c r="AB258" s="25"/>
    </row>
    <row r="259" spans="2:28">
      <c r="B259" s="16" t="s">
        <v>1</v>
      </c>
      <c r="C259" s="7" t="s">
        <v>23</v>
      </c>
      <c r="D259" s="8">
        <f t="shared" si="591"/>
        <v>2500</v>
      </c>
      <c r="E259" s="8">
        <f t="shared" si="591"/>
        <v>0</v>
      </c>
      <c r="F259" s="8">
        <f t="shared" si="592"/>
        <v>2057.2199999999998</v>
      </c>
      <c r="G259" s="8">
        <f t="shared" si="592"/>
        <v>0</v>
      </c>
      <c r="H259" s="8">
        <f t="shared" si="592"/>
        <v>0</v>
      </c>
      <c r="I259" s="8">
        <f t="shared" si="593"/>
        <v>2057.2195000000002</v>
      </c>
      <c r="J259" s="8">
        <f t="shared" si="593"/>
        <v>0</v>
      </c>
      <c r="K259" s="8">
        <f t="shared" si="593"/>
        <v>0</v>
      </c>
      <c r="L259" s="8">
        <f t="shared" si="593"/>
        <v>0</v>
      </c>
      <c r="M259" s="8">
        <f t="shared" si="594"/>
        <v>2800</v>
      </c>
      <c r="N259" s="8">
        <f t="shared" si="594"/>
        <v>0</v>
      </c>
      <c r="O259" s="8">
        <f t="shared" si="595"/>
        <v>3200</v>
      </c>
      <c r="P259" s="8">
        <f t="shared" si="595"/>
        <v>0</v>
      </c>
      <c r="Q259" s="8">
        <f t="shared" si="595"/>
        <v>0</v>
      </c>
      <c r="R259" s="8">
        <f t="shared" si="596"/>
        <v>1386.35248</v>
      </c>
      <c r="S259" s="8">
        <f t="shared" si="596"/>
        <v>0</v>
      </c>
      <c r="T259" s="8">
        <f t="shared" si="596"/>
        <v>0</v>
      </c>
      <c r="U259" s="8">
        <f t="shared" si="596"/>
        <v>0</v>
      </c>
      <c r="V259" s="8">
        <f t="shared" si="596"/>
        <v>0</v>
      </c>
      <c r="W259" s="8">
        <f t="shared" si="597"/>
        <v>4200</v>
      </c>
      <c r="X259" s="8">
        <f t="shared" si="597"/>
        <v>0</v>
      </c>
      <c r="Y259" s="8">
        <f t="shared" si="598"/>
        <v>4200</v>
      </c>
      <c r="Z259" s="22">
        <f t="shared" si="598"/>
        <v>0</v>
      </c>
      <c r="AA259" s="8">
        <f t="shared" si="446"/>
        <v>0</v>
      </c>
      <c r="AB259" s="25"/>
    </row>
    <row r="260" spans="2:28">
      <c r="B260" s="16" t="s">
        <v>1</v>
      </c>
      <c r="C260" s="9" t="s">
        <v>28</v>
      </c>
      <c r="D260" s="8">
        <v>2500</v>
      </c>
      <c r="E260" s="8">
        <v>0</v>
      </c>
      <c r="F260" s="8">
        <v>2057.2199999999998</v>
      </c>
      <c r="G260" s="8">
        <v>0</v>
      </c>
      <c r="H260" s="8">
        <v>0</v>
      </c>
      <c r="I260" s="8">
        <v>2057.2195000000002</v>
      </c>
      <c r="J260" s="8">
        <v>0</v>
      </c>
      <c r="K260" s="8">
        <v>0</v>
      </c>
      <c r="L260" s="8">
        <v>0</v>
      </c>
      <c r="M260" s="8">
        <v>2800</v>
      </c>
      <c r="N260" s="8">
        <v>0</v>
      </c>
      <c r="O260" s="8">
        <v>3200</v>
      </c>
      <c r="P260" s="8">
        <v>0</v>
      </c>
      <c r="Q260" s="8">
        <v>0</v>
      </c>
      <c r="R260" s="8">
        <v>1386.35248</v>
      </c>
      <c r="S260" s="8">
        <v>0</v>
      </c>
      <c r="T260" s="8">
        <v>0</v>
      </c>
      <c r="U260" s="8">
        <v>0</v>
      </c>
      <c r="V260" s="8">
        <v>0</v>
      </c>
      <c r="W260" s="8">
        <v>4200</v>
      </c>
      <c r="X260" s="8">
        <v>0</v>
      </c>
      <c r="Y260" s="8">
        <v>4200</v>
      </c>
      <c r="Z260" s="22">
        <v>0</v>
      </c>
      <c r="AA260" s="8">
        <f t="shared" si="446"/>
        <v>0</v>
      </c>
      <c r="AB260" s="25"/>
    </row>
    <row r="261" spans="2:28">
      <c r="B261" s="16" t="s">
        <v>91</v>
      </c>
      <c r="C261" s="5" t="s">
        <v>92</v>
      </c>
      <c r="D261" s="6">
        <f t="shared" ref="D261:E262" si="599">SUM(D262)</f>
        <v>3500</v>
      </c>
      <c r="E261" s="6">
        <f t="shared" si="599"/>
        <v>0</v>
      </c>
      <c r="F261" s="6">
        <f t="shared" ref="F261:H262" si="600">SUM(F262)</f>
        <v>3116.88</v>
      </c>
      <c r="G261" s="6">
        <f t="shared" si="600"/>
        <v>0</v>
      </c>
      <c r="H261" s="6">
        <f t="shared" si="600"/>
        <v>0</v>
      </c>
      <c r="I261" s="6">
        <f t="shared" ref="I261:L262" si="601">SUM(I262)</f>
        <v>3116.8780000000002</v>
      </c>
      <c r="J261" s="6">
        <f t="shared" si="601"/>
        <v>0</v>
      </c>
      <c r="K261" s="6">
        <f t="shared" si="601"/>
        <v>0</v>
      </c>
      <c r="L261" s="6">
        <f t="shared" si="601"/>
        <v>0</v>
      </c>
      <c r="M261" s="6">
        <f t="shared" ref="M261:N262" si="602">SUM(M262)</f>
        <v>3600</v>
      </c>
      <c r="N261" s="6">
        <f t="shared" si="602"/>
        <v>0</v>
      </c>
      <c r="O261" s="6">
        <f t="shared" ref="O261:Q262" si="603">SUM(O262)</f>
        <v>3440</v>
      </c>
      <c r="P261" s="6">
        <f t="shared" si="603"/>
        <v>0</v>
      </c>
      <c r="Q261" s="6">
        <f t="shared" si="603"/>
        <v>0</v>
      </c>
      <c r="R261" s="6">
        <f t="shared" ref="R261:V262" si="604">SUM(R262)</f>
        <v>1761.6105</v>
      </c>
      <c r="S261" s="6">
        <f t="shared" si="604"/>
        <v>0</v>
      </c>
      <c r="T261" s="6">
        <f t="shared" si="604"/>
        <v>0</v>
      </c>
      <c r="U261" s="6">
        <f t="shared" si="604"/>
        <v>0</v>
      </c>
      <c r="V261" s="6">
        <f t="shared" si="604"/>
        <v>0</v>
      </c>
      <c r="W261" s="6">
        <f t="shared" ref="W261:X262" si="605">SUM(W262)</f>
        <v>4000</v>
      </c>
      <c r="X261" s="6">
        <f t="shared" si="605"/>
        <v>0</v>
      </c>
      <c r="Y261" s="6">
        <f t="shared" ref="Y261:Z262" si="606">SUM(Y262)</f>
        <v>4000</v>
      </c>
      <c r="Z261" s="21">
        <f t="shared" si="606"/>
        <v>0</v>
      </c>
      <c r="AA261" s="6">
        <f t="shared" si="446"/>
        <v>0</v>
      </c>
      <c r="AB261" s="25"/>
    </row>
    <row r="262" spans="2:28">
      <c r="B262" s="16" t="s">
        <v>1</v>
      </c>
      <c r="C262" s="7" t="s">
        <v>23</v>
      </c>
      <c r="D262" s="8">
        <f t="shared" si="599"/>
        <v>3500</v>
      </c>
      <c r="E262" s="8">
        <f t="shared" si="599"/>
        <v>0</v>
      </c>
      <c r="F262" s="8">
        <f t="shared" si="600"/>
        <v>3116.88</v>
      </c>
      <c r="G262" s="8">
        <f t="shared" si="600"/>
        <v>0</v>
      </c>
      <c r="H262" s="8">
        <f t="shared" si="600"/>
        <v>0</v>
      </c>
      <c r="I262" s="8">
        <f t="shared" si="601"/>
        <v>3116.8780000000002</v>
      </c>
      <c r="J262" s="8">
        <f t="shared" si="601"/>
        <v>0</v>
      </c>
      <c r="K262" s="8">
        <f t="shared" si="601"/>
        <v>0</v>
      </c>
      <c r="L262" s="8">
        <f t="shared" si="601"/>
        <v>0</v>
      </c>
      <c r="M262" s="8">
        <f t="shared" si="602"/>
        <v>3600</v>
      </c>
      <c r="N262" s="8">
        <f t="shared" si="602"/>
        <v>0</v>
      </c>
      <c r="O262" s="8">
        <f t="shared" si="603"/>
        <v>3440</v>
      </c>
      <c r="P262" s="8">
        <f t="shared" si="603"/>
        <v>0</v>
      </c>
      <c r="Q262" s="8">
        <f t="shared" si="603"/>
        <v>0</v>
      </c>
      <c r="R262" s="8">
        <f t="shared" si="604"/>
        <v>1761.6105</v>
      </c>
      <c r="S262" s="8">
        <f t="shared" si="604"/>
        <v>0</v>
      </c>
      <c r="T262" s="8">
        <f t="shared" si="604"/>
        <v>0</v>
      </c>
      <c r="U262" s="8">
        <f t="shared" si="604"/>
        <v>0</v>
      </c>
      <c r="V262" s="8">
        <f t="shared" si="604"/>
        <v>0</v>
      </c>
      <c r="W262" s="8">
        <f t="shared" si="605"/>
        <v>4000</v>
      </c>
      <c r="X262" s="8">
        <f t="shared" si="605"/>
        <v>0</v>
      </c>
      <c r="Y262" s="8">
        <f t="shared" si="606"/>
        <v>4000</v>
      </c>
      <c r="Z262" s="22">
        <f t="shared" si="606"/>
        <v>0</v>
      </c>
      <c r="AA262" s="8">
        <f t="shared" si="446"/>
        <v>0</v>
      </c>
      <c r="AB262" s="25"/>
    </row>
    <row r="263" spans="2:28">
      <c r="B263" s="16" t="s">
        <v>1</v>
      </c>
      <c r="C263" s="9" t="s">
        <v>28</v>
      </c>
      <c r="D263" s="8">
        <v>3500</v>
      </c>
      <c r="E263" s="8">
        <v>0</v>
      </c>
      <c r="F263" s="8">
        <v>3116.88</v>
      </c>
      <c r="G263" s="8">
        <v>0</v>
      </c>
      <c r="H263" s="8">
        <v>0</v>
      </c>
      <c r="I263" s="8">
        <v>3116.8780000000002</v>
      </c>
      <c r="J263" s="8">
        <v>0</v>
      </c>
      <c r="K263" s="8">
        <v>0</v>
      </c>
      <c r="L263" s="8">
        <v>0</v>
      </c>
      <c r="M263" s="8">
        <v>3600</v>
      </c>
      <c r="N263" s="8">
        <v>0</v>
      </c>
      <c r="O263" s="8">
        <v>3440</v>
      </c>
      <c r="P263" s="8">
        <v>0</v>
      </c>
      <c r="Q263" s="8">
        <v>0</v>
      </c>
      <c r="R263" s="8">
        <v>1761.6105</v>
      </c>
      <c r="S263" s="8">
        <v>0</v>
      </c>
      <c r="T263" s="8">
        <v>0</v>
      </c>
      <c r="U263" s="8">
        <v>0</v>
      </c>
      <c r="V263" s="8">
        <v>0</v>
      </c>
      <c r="W263" s="8">
        <v>4000</v>
      </c>
      <c r="X263" s="8">
        <v>0</v>
      </c>
      <c r="Y263" s="8">
        <v>4000</v>
      </c>
      <c r="Z263" s="22">
        <v>0</v>
      </c>
      <c r="AA263" s="8">
        <f t="shared" si="446"/>
        <v>0</v>
      </c>
      <c r="AB263" s="25"/>
    </row>
    <row r="264" spans="2:28">
      <c r="B264" s="16" t="s">
        <v>93</v>
      </c>
      <c r="C264" s="5" t="s">
        <v>94</v>
      </c>
      <c r="D264" s="6">
        <f t="shared" ref="D264:E265" si="607">SUM(D265)</f>
        <v>40</v>
      </c>
      <c r="E264" s="6">
        <f t="shared" si="607"/>
        <v>0</v>
      </c>
      <c r="F264" s="6">
        <f t="shared" ref="F264:H265" si="608">SUM(F265)</f>
        <v>19.399999999999999</v>
      </c>
      <c r="G264" s="6">
        <f t="shared" si="608"/>
        <v>0</v>
      </c>
      <c r="H264" s="6">
        <f t="shared" si="608"/>
        <v>0</v>
      </c>
      <c r="I264" s="6">
        <f t="shared" ref="I264:L265" si="609">SUM(I265)</f>
        <v>19.332999999999998</v>
      </c>
      <c r="J264" s="6">
        <f t="shared" si="609"/>
        <v>0</v>
      </c>
      <c r="K264" s="6">
        <f t="shared" si="609"/>
        <v>0</v>
      </c>
      <c r="L264" s="6">
        <f t="shared" si="609"/>
        <v>0</v>
      </c>
      <c r="M264" s="6">
        <f t="shared" ref="M264:N265" si="610">SUM(M265)</f>
        <v>38</v>
      </c>
      <c r="N264" s="6">
        <f t="shared" si="610"/>
        <v>0</v>
      </c>
      <c r="O264" s="6">
        <f t="shared" ref="O264:Q265" si="611">SUM(O265)</f>
        <v>20</v>
      </c>
      <c r="P264" s="6">
        <f t="shared" si="611"/>
        <v>0</v>
      </c>
      <c r="Q264" s="6">
        <f t="shared" si="611"/>
        <v>0</v>
      </c>
      <c r="R264" s="6">
        <f t="shared" ref="R264:V265" si="612">SUM(R265)</f>
        <v>5.008</v>
      </c>
      <c r="S264" s="6">
        <f t="shared" si="612"/>
        <v>0</v>
      </c>
      <c r="T264" s="6">
        <f t="shared" si="612"/>
        <v>0</v>
      </c>
      <c r="U264" s="6">
        <f t="shared" si="612"/>
        <v>0</v>
      </c>
      <c r="V264" s="6">
        <f t="shared" si="612"/>
        <v>0</v>
      </c>
      <c r="W264" s="6">
        <f t="shared" ref="W264:X265" si="613">SUM(W265)</f>
        <v>20</v>
      </c>
      <c r="X264" s="6">
        <f t="shared" si="613"/>
        <v>0</v>
      </c>
      <c r="Y264" s="6">
        <f t="shared" ref="Y264:Z265" si="614">SUM(Y265)</f>
        <v>20</v>
      </c>
      <c r="Z264" s="21">
        <f t="shared" si="614"/>
        <v>0</v>
      </c>
      <c r="AA264" s="6">
        <f t="shared" ref="AA264:AA327" si="615">Y264-W264</f>
        <v>0</v>
      </c>
      <c r="AB264" s="25"/>
    </row>
    <row r="265" spans="2:28">
      <c r="B265" s="16" t="s">
        <v>1</v>
      </c>
      <c r="C265" s="7" t="s">
        <v>23</v>
      </c>
      <c r="D265" s="8">
        <f t="shared" si="607"/>
        <v>40</v>
      </c>
      <c r="E265" s="8">
        <f t="shared" si="607"/>
        <v>0</v>
      </c>
      <c r="F265" s="8">
        <f t="shared" si="608"/>
        <v>19.399999999999999</v>
      </c>
      <c r="G265" s="8">
        <f t="shared" si="608"/>
        <v>0</v>
      </c>
      <c r="H265" s="8">
        <f t="shared" si="608"/>
        <v>0</v>
      </c>
      <c r="I265" s="8">
        <f t="shared" si="609"/>
        <v>19.332999999999998</v>
      </c>
      <c r="J265" s="8">
        <f t="shared" si="609"/>
        <v>0</v>
      </c>
      <c r="K265" s="8">
        <f t="shared" si="609"/>
        <v>0</v>
      </c>
      <c r="L265" s="8">
        <f t="shared" si="609"/>
        <v>0</v>
      </c>
      <c r="M265" s="8">
        <f t="shared" si="610"/>
        <v>38</v>
      </c>
      <c r="N265" s="8">
        <f t="shared" si="610"/>
        <v>0</v>
      </c>
      <c r="O265" s="8">
        <f t="shared" si="611"/>
        <v>20</v>
      </c>
      <c r="P265" s="8">
        <f t="shared" si="611"/>
        <v>0</v>
      </c>
      <c r="Q265" s="8">
        <f t="shared" si="611"/>
        <v>0</v>
      </c>
      <c r="R265" s="8">
        <f t="shared" si="612"/>
        <v>5.008</v>
      </c>
      <c r="S265" s="8">
        <f t="shared" si="612"/>
        <v>0</v>
      </c>
      <c r="T265" s="8">
        <f t="shared" si="612"/>
        <v>0</v>
      </c>
      <c r="U265" s="8">
        <f t="shared" si="612"/>
        <v>0</v>
      </c>
      <c r="V265" s="8">
        <f t="shared" si="612"/>
        <v>0</v>
      </c>
      <c r="W265" s="8">
        <f t="shared" si="613"/>
        <v>20</v>
      </c>
      <c r="X265" s="8">
        <f t="shared" si="613"/>
        <v>0</v>
      </c>
      <c r="Y265" s="8">
        <f t="shared" si="614"/>
        <v>20</v>
      </c>
      <c r="Z265" s="22">
        <f t="shared" si="614"/>
        <v>0</v>
      </c>
      <c r="AA265" s="8">
        <f t="shared" si="615"/>
        <v>0</v>
      </c>
      <c r="AB265" s="25"/>
    </row>
    <row r="266" spans="2:28">
      <c r="B266" s="16" t="s">
        <v>1</v>
      </c>
      <c r="C266" s="9" t="s">
        <v>28</v>
      </c>
      <c r="D266" s="8">
        <v>40</v>
      </c>
      <c r="E266" s="8">
        <v>0</v>
      </c>
      <c r="F266" s="8">
        <v>19.399999999999999</v>
      </c>
      <c r="G266" s="8">
        <v>0</v>
      </c>
      <c r="H266" s="8">
        <v>0</v>
      </c>
      <c r="I266" s="8">
        <v>19.332999999999998</v>
      </c>
      <c r="J266" s="8">
        <v>0</v>
      </c>
      <c r="K266" s="8">
        <v>0</v>
      </c>
      <c r="L266" s="8">
        <v>0</v>
      </c>
      <c r="M266" s="8">
        <v>38</v>
      </c>
      <c r="N266" s="8">
        <v>0</v>
      </c>
      <c r="O266" s="8">
        <v>20</v>
      </c>
      <c r="P266" s="8">
        <v>0</v>
      </c>
      <c r="Q266" s="8">
        <v>0</v>
      </c>
      <c r="R266" s="8">
        <v>5.008</v>
      </c>
      <c r="S266" s="8">
        <v>0</v>
      </c>
      <c r="T266" s="8">
        <v>0</v>
      </c>
      <c r="U266" s="8">
        <v>0</v>
      </c>
      <c r="V266" s="8">
        <v>0</v>
      </c>
      <c r="W266" s="8">
        <v>20</v>
      </c>
      <c r="X266" s="8">
        <v>0</v>
      </c>
      <c r="Y266" s="8">
        <v>20</v>
      </c>
      <c r="Z266" s="22">
        <v>0</v>
      </c>
      <c r="AA266" s="8">
        <f t="shared" si="615"/>
        <v>0</v>
      </c>
      <c r="AB266" s="25"/>
    </row>
    <row r="267" spans="2:28">
      <c r="B267" s="16" t="s">
        <v>95</v>
      </c>
      <c r="C267" s="5" t="s">
        <v>96</v>
      </c>
      <c r="D267" s="6">
        <f t="shared" ref="D267:E268" si="616">SUM(D268)</f>
        <v>6500</v>
      </c>
      <c r="E267" s="6">
        <f t="shared" si="616"/>
        <v>0</v>
      </c>
      <c r="F267" s="6">
        <f t="shared" ref="F267:H268" si="617">SUM(F268)</f>
        <v>4186.1499999999996</v>
      </c>
      <c r="G267" s="6">
        <f t="shared" si="617"/>
        <v>0</v>
      </c>
      <c r="H267" s="6">
        <f t="shared" si="617"/>
        <v>0</v>
      </c>
      <c r="I267" s="6">
        <f t="shared" ref="I267:L268" si="618">SUM(I268)</f>
        <v>4186.1482500000002</v>
      </c>
      <c r="J267" s="6">
        <f t="shared" si="618"/>
        <v>0</v>
      </c>
      <c r="K267" s="6">
        <f t="shared" si="618"/>
        <v>0</v>
      </c>
      <c r="L267" s="6">
        <f t="shared" si="618"/>
        <v>0</v>
      </c>
      <c r="M267" s="6">
        <f t="shared" ref="M267:N268" si="619">SUM(M268)</f>
        <v>6782</v>
      </c>
      <c r="N267" s="6">
        <f t="shared" si="619"/>
        <v>0</v>
      </c>
      <c r="O267" s="6">
        <f t="shared" ref="O267:Q268" si="620">SUM(O268)</f>
        <v>6300</v>
      </c>
      <c r="P267" s="6">
        <f t="shared" si="620"/>
        <v>0</v>
      </c>
      <c r="Q267" s="6">
        <f t="shared" si="620"/>
        <v>0</v>
      </c>
      <c r="R267" s="6">
        <f t="shared" ref="R267:V268" si="621">SUM(R268)</f>
        <v>3582.0201000000002</v>
      </c>
      <c r="S267" s="6">
        <f t="shared" si="621"/>
        <v>0</v>
      </c>
      <c r="T267" s="6">
        <f t="shared" si="621"/>
        <v>0</v>
      </c>
      <c r="U267" s="6">
        <f t="shared" si="621"/>
        <v>0</v>
      </c>
      <c r="V267" s="6">
        <f t="shared" si="621"/>
        <v>0</v>
      </c>
      <c r="W267" s="6">
        <f t="shared" ref="W267:X268" si="622">SUM(W268)</f>
        <v>6300</v>
      </c>
      <c r="X267" s="6">
        <f t="shared" si="622"/>
        <v>0</v>
      </c>
      <c r="Y267" s="6">
        <f t="shared" ref="Y267:Z268" si="623">SUM(Y268)</f>
        <v>6300</v>
      </c>
      <c r="Z267" s="21">
        <f t="shared" si="623"/>
        <v>0</v>
      </c>
      <c r="AA267" s="6">
        <f t="shared" si="615"/>
        <v>0</v>
      </c>
      <c r="AB267" s="25"/>
    </row>
    <row r="268" spans="2:28">
      <c r="B268" s="16" t="s">
        <v>1</v>
      </c>
      <c r="C268" s="7" t="s">
        <v>23</v>
      </c>
      <c r="D268" s="8">
        <f t="shared" si="616"/>
        <v>6500</v>
      </c>
      <c r="E268" s="8">
        <f t="shared" si="616"/>
        <v>0</v>
      </c>
      <c r="F268" s="8">
        <f t="shared" si="617"/>
        <v>4186.1499999999996</v>
      </c>
      <c r="G268" s="8">
        <f t="shared" si="617"/>
        <v>0</v>
      </c>
      <c r="H268" s="8">
        <f t="shared" si="617"/>
        <v>0</v>
      </c>
      <c r="I268" s="8">
        <f t="shared" si="618"/>
        <v>4186.1482500000002</v>
      </c>
      <c r="J268" s="8">
        <f t="shared" si="618"/>
        <v>0</v>
      </c>
      <c r="K268" s="8">
        <f t="shared" si="618"/>
        <v>0</v>
      </c>
      <c r="L268" s="8">
        <f t="shared" si="618"/>
        <v>0</v>
      </c>
      <c r="M268" s="8">
        <f t="shared" si="619"/>
        <v>6782</v>
      </c>
      <c r="N268" s="8">
        <f t="shared" si="619"/>
        <v>0</v>
      </c>
      <c r="O268" s="8">
        <f t="shared" si="620"/>
        <v>6300</v>
      </c>
      <c r="P268" s="8">
        <f t="shared" si="620"/>
        <v>0</v>
      </c>
      <c r="Q268" s="8">
        <f t="shared" si="620"/>
        <v>0</v>
      </c>
      <c r="R268" s="8">
        <f t="shared" si="621"/>
        <v>3582.0201000000002</v>
      </c>
      <c r="S268" s="8">
        <f t="shared" si="621"/>
        <v>0</v>
      </c>
      <c r="T268" s="8">
        <f t="shared" si="621"/>
        <v>0</v>
      </c>
      <c r="U268" s="8">
        <f t="shared" si="621"/>
        <v>0</v>
      </c>
      <c r="V268" s="8">
        <f t="shared" si="621"/>
        <v>0</v>
      </c>
      <c r="W268" s="8">
        <f t="shared" si="622"/>
        <v>6300</v>
      </c>
      <c r="X268" s="8">
        <f t="shared" si="622"/>
        <v>0</v>
      </c>
      <c r="Y268" s="8">
        <f t="shared" si="623"/>
        <v>6300</v>
      </c>
      <c r="Z268" s="22">
        <f t="shared" si="623"/>
        <v>0</v>
      </c>
      <c r="AA268" s="8">
        <f t="shared" si="615"/>
        <v>0</v>
      </c>
      <c r="AB268" s="25"/>
    </row>
    <row r="269" spans="2:28">
      <c r="B269" s="16" t="s">
        <v>1</v>
      </c>
      <c r="C269" s="9" t="s">
        <v>28</v>
      </c>
      <c r="D269" s="8">
        <v>6500</v>
      </c>
      <c r="E269" s="8">
        <v>0</v>
      </c>
      <c r="F269" s="8">
        <v>4186.1499999999996</v>
      </c>
      <c r="G269" s="8">
        <v>0</v>
      </c>
      <c r="H269" s="8">
        <v>0</v>
      </c>
      <c r="I269" s="8">
        <v>4186.1482500000002</v>
      </c>
      <c r="J269" s="8">
        <v>0</v>
      </c>
      <c r="K269" s="8">
        <v>0</v>
      </c>
      <c r="L269" s="8">
        <v>0</v>
      </c>
      <c r="M269" s="8">
        <v>6782</v>
      </c>
      <c r="N269" s="8">
        <v>0</v>
      </c>
      <c r="O269" s="8">
        <v>6300</v>
      </c>
      <c r="P269" s="8">
        <v>0</v>
      </c>
      <c r="Q269" s="8">
        <v>0</v>
      </c>
      <c r="R269" s="8">
        <v>3582.0201000000002</v>
      </c>
      <c r="S269" s="8">
        <v>0</v>
      </c>
      <c r="T269" s="8">
        <v>0</v>
      </c>
      <c r="U269" s="8">
        <v>0</v>
      </c>
      <c r="V269" s="8">
        <v>0</v>
      </c>
      <c r="W269" s="8">
        <v>6300</v>
      </c>
      <c r="X269" s="8">
        <v>0</v>
      </c>
      <c r="Y269" s="8">
        <v>6300</v>
      </c>
      <c r="Z269" s="22">
        <v>0</v>
      </c>
      <c r="AA269" s="8">
        <f t="shared" si="615"/>
        <v>0</v>
      </c>
      <c r="AB269" s="25"/>
    </row>
    <row r="270" spans="2:28">
      <c r="B270" s="16" t="s">
        <v>97</v>
      </c>
      <c r="C270" s="5" t="s">
        <v>98</v>
      </c>
      <c r="D270" s="6">
        <f t="shared" ref="D270:E273" si="624">SUM(D271)</f>
        <v>5500</v>
      </c>
      <c r="E270" s="6">
        <f t="shared" si="624"/>
        <v>0</v>
      </c>
      <c r="F270" s="6">
        <f t="shared" ref="F270:H273" si="625">SUM(F271)</f>
        <v>5169.33</v>
      </c>
      <c r="G270" s="6">
        <f t="shared" si="625"/>
        <v>0</v>
      </c>
      <c r="H270" s="6">
        <f t="shared" si="625"/>
        <v>0</v>
      </c>
      <c r="I270" s="6">
        <f t="shared" ref="I270:L273" si="626">SUM(I271)</f>
        <v>5138.3298199999999</v>
      </c>
      <c r="J270" s="6">
        <f t="shared" si="626"/>
        <v>0</v>
      </c>
      <c r="K270" s="6">
        <f t="shared" si="626"/>
        <v>0</v>
      </c>
      <c r="L270" s="6">
        <f t="shared" si="626"/>
        <v>0</v>
      </c>
      <c r="M270" s="6">
        <f t="shared" ref="M270:N273" si="627">SUM(M271)</f>
        <v>5600</v>
      </c>
      <c r="N270" s="6">
        <f t="shared" si="627"/>
        <v>0</v>
      </c>
      <c r="O270" s="6">
        <f t="shared" ref="O270:Q273" si="628">SUM(O271)</f>
        <v>5854.5</v>
      </c>
      <c r="P270" s="6">
        <f t="shared" si="628"/>
        <v>0</v>
      </c>
      <c r="Q270" s="6">
        <f t="shared" si="628"/>
        <v>0</v>
      </c>
      <c r="R270" s="6">
        <f t="shared" ref="R270:V273" si="629">SUM(R271)</f>
        <v>1392.9990600000001</v>
      </c>
      <c r="S270" s="6">
        <f t="shared" si="629"/>
        <v>0</v>
      </c>
      <c r="T270" s="6">
        <f t="shared" si="629"/>
        <v>0</v>
      </c>
      <c r="U270" s="6">
        <f t="shared" si="629"/>
        <v>0</v>
      </c>
      <c r="V270" s="6">
        <f t="shared" si="629"/>
        <v>0</v>
      </c>
      <c r="W270" s="6">
        <f t="shared" ref="W270:X273" si="630">SUM(W271)</f>
        <v>4100</v>
      </c>
      <c r="X270" s="6">
        <f t="shared" si="630"/>
        <v>0</v>
      </c>
      <c r="Y270" s="6">
        <f t="shared" ref="Y270:Z273" si="631">SUM(Y271)</f>
        <v>4100</v>
      </c>
      <c r="Z270" s="21">
        <f t="shared" si="631"/>
        <v>0</v>
      </c>
      <c r="AA270" s="6">
        <f t="shared" si="615"/>
        <v>0</v>
      </c>
      <c r="AB270" s="25"/>
    </row>
    <row r="271" spans="2:28">
      <c r="B271" s="16" t="s">
        <v>1</v>
      </c>
      <c r="C271" s="7" t="s">
        <v>23</v>
      </c>
      <c r="D271" s="8">
        <f t="shared" si="624"/>
        <v>5500</v>
      </c>
      <c r="E271" s="8">
        <f t="shared" si="624"/>
        <v>0</v>
      </c>
      <c r="F271" s="8">
        <f t="shared" si="625"/>
        <v>5169.33</v>
      </c>
      <c r="G271" s="8">
        <f t="shared" si="625"/>
        <v>0</v>
      </c>
      <c r="H271" s="8">
        <f t="shared" si="625"/>
        <v>0</v>
      </c>
      <c r="I271" s="8">
        <f t="shared" si="626"/>
        <v>5138.3298199999999</v>
      </c>
      <c r="J271" s="8">
        <f t="shared" si="626"/>
        <v>0</v>
      </c>
      <c r="K271" s="8">
        <f t="shared" si="626"/>
        <v>0</v>
      </c>
      <c r="L271" s="8">
        <f t="shared" si="626"/>
        <v>0</v>
      </c>
      <c r="M271" s="8">
        <f t="shared" si="627"/>
        <v>5600</v>
      </c>
      <c r="N271" s="8">
        <f t="shared" si="627"/>
        <v>0</v>
      </c>
      <c r="O271" s="8">
        <f t="shared" si="628"/>
        <v>5854.5</v>
      </c>
      <c r="P271" s="8">
        <f t="shared" si="628"/>
        <v>0</v>
      </c>
      <c r="Q271" s="8">
        <f t="shared" si="628"/>
        <v>0</v>
      </c>
      <c r="R271" s="8">
        <f t="shared" si="629"/>
        <v>1392.9990600000001</v>
      </c>
      <c r="S271" s="8">
        <f t="shared" si="629"/>
        <v>0</v>
      </c>
      <c r="T271" s="8">
        <f t="shared" si="629"/>
        <v>0</v>
      </c>
      <c r="U271" s="8">
        <f t="shared" si="629"/>
        <v>0</v>
      </c>
      <c r="V271" s="8">
        <f t="shared" si="629"/>
        <v>0</v>
      </c>
      <c r="W271" s="8">
        <f t="shared" si="630"/>
        <v>4100</v>
      </c>
      <c r="X271" s="8">
        <f t="shared" si="630"/>
        <v>0</v>
      </c>
      <c r="Y271" s="8">
        <f t="shared" si="631"/>
        <v>4100</v>
      </c>
      <c r="Z271" s="22">
        <f t="shared" si="631"/>
        <v>0</v>
      </c>
      <c r="AA271" s="8">
        <f t="shared" si="615"/>
        <v>0</v>
      </c>
      <c r="AB271" s="25"/>
    </row>
    <row r="272" spans="2:28">
      <c r="B272" s="16" t="s">
        <v>1</v>
      </c>
      <c r="C272" s="9" t="s">
        <v>29</v>
      </c>
      <c r="D272" s="8">
        <f t="shared" si="624"/>
        <v>5500</v>
      </c>
      <c r="E272" s="8">
        <f t="shared" si="624"/>
        <v>0</v>
      </c>
      <c r="F272" s="8">
        <f t="shared" si="625"/>
        <v>5169.33</v>
      </c>
      <c r="G272" s="8">
        <f t="shared" si="625"/>
        <v>0</v>
      </c>
      <c r="H272" s="8">
        <f t="shared" si="625"/>
        <v>0</v>
      </c>
      <c r="I272" s="8">
        <f t="shared" si="626"/>
        <v>5138.3298199999999</v>
      </c>
      <c r="J272" s="8">
        <f t="shared" si="626"/>
        <v>0</v>
      </c>
      <c r="K272" s="8">
        <f t="shared" si="626"/>
        <v>0</v>
      </c>
      <c r="L272" s="8">
        <f t="shared" si="626"/>
        <v>0</v>
      </c>
      <c r="M272" s="8">
        <f t="shared" si="627"/>
        <v>5600</v>
      </c>
      <c r="N272" s="8">
        <f t="shared" si="627"/>
        <v>0</v>
      </c>
      <c r="O272" s="8">
        <f t="shared" si="628"/>
        <v>5854.5</v>
      </c>
      <c r="P272" s="8">
        <f t="shared" si="628"/>
        <v>0</v>
      </c>
      <c r="Q272" s="8">
        <f t="shared" si="628"/>
        <v>0</v>
      </c>
      <c r="R272" s="8">
        <f t="shared" si="629"/>
        <v>1392.9990600000001</v>
      </c>
      <c r="S272" s="8">
        <f t="shared" si="629"/>
        <v>0</v>
      </c>
      <c r="T272" s="8">
        <f t="shared" si="629"/>
        <v>0</v>
      </c>
      <c r="U272" s="8">
        <f t="shared" si="629"/>
        <v>0</v>
      </c>
      <c r="V272" s="8">
        <f t="shared" si="629"/>
        <v>0</v>
      </c>
      <c r="W272" s="8">
        <f t="shared" si="630"/>
        <v>4100</v>
      </c>
      <c r="X272" s="8">
        <f t="shared" si="630"/>
        <v>0</v>
      </c>
      <c r="Y272" s="8">
        <f t="shared" si="631"/>
        <v>4100</v>
      </c>
      <c r="Z272" s="22">
        <f t="shared" si="631"/>
        <v>0</v>
      </c>
      <c r="AA272" s="8">
        <f t="shared" si="615"/>
        <v>0</v>
      </c>
      <c r="AB272" s="25"/>
    </row>
    <row r="273" spans="2:28">
      <c r="B273" s="16" t="s">
        <v>1</v>
      </c>
      <c r="C273" s="10" t="s">
        <v>30</v>
      </c>
      <c r="D273" s="8">
        <f t="shared" si="624"/>
        <v>5500</v>
      </c>
      <c r="E273" s="8">
        <f t="shared" si="624"/>
        <v>0</v>
      </c>
      <c r="F273" s="8">
        <f t="shared" si="625"/>
        <v>5169.33</v>
      </c>
      <c r="G273" s="8">
        <f t="shared" si="625"/>
        <v>0</v>
      </c>
      <c r="H273" s="8">
        <f t="shared" si="625"/>
        <v>0</v>
      </c>
      <c r="I273" s="8">
        <f t="shared" si="626"/>
        <v>5138.3298199999999</v>
      </c>
      <c r="J273" s="8">
        <f t="shared" si="626"/>
        <v>0</v>
      </c>
      <c r="K273" s="8">
        <f t="shared" si="626"/>
        <v>0</v>
      </c>
      <c r="L273" s="8">
        <f t="shared" si="626"/>
        <v>0</v>
      </c>
      <c r="M273" s="8">
        <f t="shared" si="627"/>
        <v>5600</v>
      </c>
      <c r="N273" s="8">
        <f t="shared" si="627"/>
        <v>0</v>
      </c>
      <c r="O273" s="8">
        <f t="shared" si="628"/>
        <v>5854.5</v>
      </c>
      <c r="P273" s="8">
        <f t="shared" si="628"/>
        <v>0</v>
      </c>
      <c r="Q273" s="8">
        <f t="shared" si="628"/>
        <v>0</v>
      </c>
      <c r="R273" s="8">
        <f t="shared" si="629"/>
        <v>1392.9990600000001</v>
      </c>
      <c r="S273" s="8">
        <f t="shared" si="629"/>
        <v>0</v>
      </c>
      <c r="T273" s="8">
        <f t="shared" si="629"/>
        <v>0</v>
      </c>
      <c r="U273" s="8">
        <f t="shared" si="629"/>
        <v>0</v>
      </c>
      <c r="V273" s="8">
        <f t="shared" si="629"/>
        <v>0</v>
      </c>
      <c r="W273" s="8">
        <f t="shared" si="630"/>
        <v>4100</v>
      </c>
      <c r="X273" s="8">
        <f t="shared" si="630"/>
        <v>0</v>
      </c>
      <c r="Y273" s="8">
        <f t="shared" si="631"/>
        <v>4100</v>
      </c>
      <c r="Z273" s="22">
        <f t="shared" si="631"/>
        <v>0</v>
      </c>
      <c r="AA273" s="8">
        <f t="shared" si="615"/>
        <v>0</v>
      </c>
      <c r="AB273" s="25"/>
    </row>
    <row r="274" spans="2:28" ht="30">
      <c r="B274" s="16" t="s">
        <v>1</v>
      </c>
      <c r="C274" s="11" t="s">
        <v>31</v>
      </c>
      <c r="D274" s="8">
        <v>5500</v>
      </c>
      <c r="E274" s="8">
        <v>0</v>
      </c>
      <c r="F274" s="8">
        <v>5169.33</v>
      </c>
      <c r="G274" s="8">
        <v>0</v>
      </c>
      <c r="H274" s="8">
        <v>0</v>
      </c>
      <c r="I274" s="8">
        <v>5138.3298199999999</v>
      </c>
      <c r="J274" s="8">
        <v>0</v>
      </c>
      <c r="K274" s="8">
        <v>0</v>
      </c>
      <c r="L274" s="8">
        <v>0</v>
      </c>
      <c r="M274" s="8">
        <v>5600</v>
      </c>
      <c r="N274" s="8">
        <v>0</v>
      </c>
      <c r="O274" s="8">
        <v>5854.5</v>
      </c>
      <c r="P274" s="8">
        <v>0</v>
      </c>
      <c r="Q274" s="8">
        <v>0</v>
      </c>
      <c r="R274" s="8">
        <v>1392.9990600000001</v>
      </c>
      <c r="S274" s="8">
        <v>0</v>
      </c>
      <c r="T274" s="8">
        <v>0</v>
      </c>
      <c r="U274" s="8">
        <v>0</v>
      </c>
      <c r="V274" s="8">
        <v>0</v>
      </c>
      <c r="W274" s="8">
        <v>4100</v>
      </c>
      <c r="X274" s="8">
        <v>0</v>
      </c>
      <c r="Y274" s="8">
        <v>4100</v>
      </c>
      <c r="Z274" s="22">
        <v>0</v>
      </c>
      <c r="AA274" s="8">
        <f t="shared" si="615"/>
        <v>0</v>
      </c>
      <c r="AB274" s="25"/>
    </row>
    <row r="275" spans="2:28">
      <c r="B275" s="16" t="s">
        <v>99</v>
      </c>
      <c r="C275" s="5" t="s">
        <v>100</v>
      </c>
      <c r="D275" s="6">
        <f t="shared" ref="D275:E276" si="632">SUM(D276)</f>
        <v>50</v>
      </c>
      <c r="E275" s="6">
        <f t="shared" si="632"/>
        <v>0</v>
      </c>
      <c r="F275" s="6">
        <f t="shared" ref="F275:H276" si="633">SUM(F276)</f>
        <v>48</v>
      </c>
      <c r="G275" s="6">
        <f t="shared" si="633"/>
        <v>0</v>
      </c>
      <c r="H275" s="6">
        <f t="shared" si="633"/>
        <v>0</v>
      </c>
      <c r="I275" s="6">
        <f t="shared" ref="I275:L276" si="634">SUM(I276)</f>
        <v>48</v>
      </c>
      <c r="J275" s="6">
        <f t="shared" si="634"/>
        <v>0</v>
      </c>
      <c r="K275" s="6">
        <f t="shared" si="634"/>
        <v>0</v>
      </c>
      <c r="L275" s="6">
        <f t="shared" si="634"/>
        <v>0</v>
      </c>
      <c r="M275" s="6">
        <f t="shared" ref="M275:N276" si="635">SUM(M276)</f>
        <v>50</v>
      </c>
      <c r="N275" s="6">
        <f t="shared" si="635"/>
        <v>0</v>
      </c>
      <c r="O275" s="6">
        <f t="shared" ref="O275:Q276" si="636">SUM(O276)</f>
        <v>48</v>
      </c>
      <c r="P275" s="6">
        <f t="shared" si="636"/>
        <v>0</v>
      </c>
      <c r="Q275" s="6">
        <f t="shared" si="636"/>
        <v>0</v>
      </c>
      <c r="R275" s="6">
        <f t="shared" ref="R275:V276" si="637">SUM(R276)</f>
        <v>32</v>
      </c>
      <c r="S275" s="6">
        <f t="shared" si="637"/>
        <v>0</v>
      </c>
      <c r="T275" s="6">
        <f t="shared" si="637"/>
        <v>0</v>
      </c>
      <c r="U275" s="6">
        <f t="shared" si="637"/>
        <v>0</v>
      </c>
      <c r="V275" s="6">
        <f t="shared" si="637"/>
        <v>0</v>
      </c>
      <c r="W275" s="6">
        <f t="shared" ref="W275:X276" si="638">SUM(W276)</f>
        <v>60</v>
      </c>
      <c r="X275" s="6">
        <f t="shared" si="638"/>
        <v>0</v>
      </c>
      <c r="Y275" s="6">
        <f t="shared" ref="Y275:Z276" si="639">SUM(Y276)</f>
        <v>60</v>
      </c>
      <c r="Z275" s="21">
        <f t="shared" si="639"/>
        <v>0</v>
      </c>
      <c r="AA275" s="6">
        <f t="shared" si="615"/>
        <v>0</v>
      </c>
      <c r="AB275" s="25"/>
    </row>
    <row r="276" spans="2:28">
      <c r="B276" s="16" t="s">
        <v>1</v>
      </c>
      <c r="C276" s="7" t="s">
        <v>23</v>
      </c>
      <c r="D276" s="8">
        <f t="shared" si="632"/>
        <v>50</v>
      </c>
      <c r="E276" s="8">
        <f t="shared" si="632"/>
        <v>0</v>
      </c>
      <c r="F276" s="8">
        <f t="shared" si="633"/>
        <v>48</v>
      </c>
      <c r="G276" s="8">
        <f t="shared" si="633"/>
        <v>0</v>
      </c>
      <c r="H276" s="8">
        <f t="shared" si="633"/>
        <v>0</v>
      </c>
      <c r="I276" s="8">
        <f t="shared" si="634"/>
        <v>48</v>
      </c>
      <c r="J276" s="8">
        <f t="shared" si="634"/>
        <v>0</v>
      </c>
      <c r="K276" s="8">
        <f t="shared" si="634"/>
        <v>0</v>
      </c>
      <c r="L276" s="8">
        <f t="shared" si="634"/>
        <v>0</v>
      </c>
      <c r="M276" s="8">
        <f t="shared" si="635"/>
        <v>50</v>
      </c>
      <c r="N276" s="8">
        <f t="shared" si="635"/>
        <v>0</v>
      </c>
      <c r="O276" s="8">
        <f t="shared" si="636"/>
        <v>48</v>
      </c>
      <c r="P276" s="8">
        <f t="shared" si="636"/>
        <v>0</v>
      </c>
      <c r="Q276" s="8">
        <f t="shared" si="636"/>
        <v>0</v>
      </c>
      <c r="R276" s="8">
        <f t="shared" si="637"/>
        <v>32</v>
      </c>
      <c r="S276" s="8">
        <f t="shared" si="637"/>
        <v>0</v>
      </c>
      <c r="T276" s="8">
        <f t="shared" si="637"/>
        <v>0</v>
      </c>
      <c r="U276" s="8">
        <f t="shared" si="637"/>
        <v>0</v>
      </c>
      <c r="V276" s="8">
        <f t="shared" si="637"/>
        <v>0</v>
      </c>
      <c r="W276" s="8">
        <f t="shared" si="638"/>
        <v>60</v>
      </c>
      <c r="X276" s="8">
        <f t="shared" si="638"/>
        <v>0</v>
      </c>
      <c r="Y276" s="8">
        <f t="shared" si="639"/>
        <v>60</v>
      </c>
      <c r="Z276" s="22">
        <f t="shared" si="639"/>
        <v>0</v>
      </c>
      <c r="AA276" s="8">
        <f t="shared" si="615"/>
        <v>0</v>
      </c>
      <c r="AB276" s="25"/>
    </row>
    <row r="277" spans="2:28">
      <c r="B277" s="16" t="s">
        <v>1</v>
      </c>
      <c r="C277" s="9" t="s">
        <v>28</v>
      </c>
      <c r="D277" s="8">
        <v>50</v>
      </c>
      <c r="E277" s="8">
        <v>0</v>
      </c>
      <c r="F277" s="8">
        <v>48</v>
      </c>
      <c r="G277" s="8">
        <v>0</v>
      </c>
      <c r="H277" s="8">
        <v>0</v>
      </c>
      <c r="I277" s="8">
        <v>48</v>
      </c>
      <c r="J277" s="8">
        <v>0</v>
      </c>
      <c r="K277" s="8">
        <v>0</v>
      </c>
      <c r="L277" s="8">
        <v>0</v>
      </c>
      <c r="M277" s="8">
        <v>50</v>
      </c>
      <c r="N277" s="8">
        <v>0</v>
      </c>
      <c r="O277" s="8">
        <v>48</v>
      </c>
      <c r="P277" s="8">
        <v>0</v>
      </c>
      <c r="Q277" s="8">
        <v>0</v>
      </c>
      <c r="R277" s="8">
        <v>32</v>
      </c>
      <c r="S277" s="8">
        <v>0</v>
      </c>
      <c r="T277" s="8">
        <v>0</v>
      </c>
      <c r="U277" s="8">
        <v>0</v>
      </c>
      <c r="V277" s="8">
        <v>0</v>
      </c>
      <c r="W277" s="8">
        <v>60</v>
      </c>
      <c r="X277" s="8">
        <v>0</v>
      </c>
      <c r="Y277" s="8">
        <v>60</v>
      </c>
      <c r="Z277" s="22">
        <v>0</v>
      </c>
      <c r="AA277" s="8">
        <f t="shared" si="615"/>
        <v>0</v>
      </c>
      <c r="AB277" s="25"/>
    </row>
    <row r="278" spans="2:28">
      <c r="B278" s="16" t="s">
        <v>101</v>
      </c>
      <c r="C278" s="5" t="s">
        <v>102</v>
      </c>
      <c r="D278" s="6">
        <f t="shared" ref="D278:E279" si="640">SUM(D279)</f>
        <v>380</v>
      </c>
      <c r="E278" s="6">
        <f t="shared" si="640"/>
        <v>0</v>
      </c>
      <c r="F278" s="6">
        <f t="shared" ref="F278:H279" si="641">SUM(F279)</f>
        <v>425.57</v>
      </c>
      <c r="G278" s="6">
        <f t="shared" si="641"/>
        <v>0</v>
      </c>
      <c r="H278" s="6">
        <f t="shared" si="641"/>
        <v>0</v>
      </c>
      <c r="I278" s="6">
        <f t="shared" ref="I278:L279" si="642">SUM(I279)</f>
        <v>425.56349999999998</v>
      </c>
      <c r="J278" s="6">
        <f t="shared" si="642"/>
        <v>0</v>
      </c>
      <c r="K278" s="6">
        <f t="shared" si="642"/>
        <v>0</v>
      </c>
      <c r="L278" s="6">
        <f t="shared" si="642"/>
        <v>0</v>
      </c>
      <c r="M278" s="6">
        <f t="shared" ref="M278:N279" si="643">SUM(M279)</f>
        <v>450</v>
      </c>
      <c r="N278" s="6">
        <f t="shared" si="643"/>
        <v>0</v>
      </c>
      <c r="O278" s="6">
        <f t="shared" ref="O278:Q279" si="644">SUM(O279)</f>
        <v>600</v>
      </c>
      <c r="P278" s="6">
        <f t="shared" si="644"/>
        <v>0</v>
      </c>
      <c r="Q278" s="6">
        <f t="shared" si="644"/>
        <v>0</v>
      </c>
      <c r="R278" s="6">
        <f t="shared" ref="R278:V279" si="645">SUM(R279)</f>
        <v>314.96249999999998</v>
      </c>
      <c r="S278" s="6">
        <f t="shared" si="645"/>
        <v>0</v>
      </c>
      <c r="T278" s="6">
        <f t="shared" si="645"/>
        <v>0</v>
      </c>
      <c r="U278" s="6">
        <f t="shared" si="645"/>
        <v>0</v>
      </c>
      <c r="V278" s="6">
        <f t="shared" si="645"/>
        <v>0</v>
      </c>
      <c r="W278" s="6">
        <f t="shared" ref="W278:X279" si="646">SUM(W279)</f>
        <v>660</v>
      </c>
      <c r="X278" s="6">
        <f t="shared" si="646"/>
        <v>0</v>
      </c>
      <c r="Y278" s="6">
        <f t="shared" ref="Y278:Z279" si="647">SUM(Y279)</f>
        <v>660</v>
      </c>
      <c r="Z278" s="21">
        <f t="shared" si="647"/>
        <v>0</v>
      </c>
      <c r="AA278" s="6">
        <f t="shared" si="615"/>
        <v>0</v>
      </c>
      <c r="AB278" s="25"/>
    </row>
    <row r="279" spans="2:28">
      <c r="B279" s="16" t="s">
        <v>1</v>
      </c>
      <c r="C279" s="7" t="s">
        <v>23</v>
      </c>
      <c r="D279" s="8">
        <f t="shared" si="640"/>
        <v>380</v>
      </c>
      <c r="E279" s="8">
        <f t="shared" si="640"/>
        <v>0</v>
      </c>
      <c r="F279" s="8">
        <f t="shared" si="641"/>
        <v>425.57</v>
      </c>
      <c r="G279" s="8">
        <f t="shared" si="641"/>
        <v>0</v>
      </c>
      <c r="H279" s="8">
        <f t="shared" si="641"/>
        <v>0</v>
      </c>
      <c r="I279" s="8">
        <f t="shared" si="642"/>
        <v>425.56349999999998</v>
      </c>
      <c r="J279" s="8">
        <f t="shared" si="642"/>
        <v>0</v>
      </c>
      <c r="K279" s="8">
        <f t="shared" si="642"/>
        <v>0</v>
      </c>
      <c r="L279" s="8">
        <f t="shared" si="642"/>
        <v>0</v>
      </c>
      <c r="M279" s="8">
        <f t="shared" si="643"/>
        <v>450</v>
      </c>
      <c r="N279" s="8">
        <f t="shared" si="643"/>
        <v>0</v>
      </c>
      <c r="O279" s="8">
        <f t="shared" si="644"/>
        <v>600</v>
      </c>
      <c r="P279" s="8">
        <f t="shared" si="644"/>
        <v>0</v>
      </c>
      <c r="Q279" s="8">
        <f t="shared" si="644"/>
        <v>0</v>
      </c>
      <c r="R279" s="8">
        <f t="shared" si="645"/>
        <v>314.96249999999998</v>
      </c>
      <c r="S279" s="8">
        <f t="shared" si="645"/>
        <v>0</v>
      </c>
      <c r="T279" s="8">
        <f t="shared" si="645"/>
        <v>0</v>
      </c>
      <c r="U279" s="8">
        <f t="shared" si="645"/>
        <v>0</v>
      </c>
      <c r="V279" s="8">
        <f t="shared" si="645"/>
        <v>0</v>
      </c>
      <c r="W279" s="8">
        <f t="shared" si="646"/>
        <v>660</v>
      </c>
      <c r="X279" s="8">
        <f t="shared" si="646"/>
        <v>0</v>
      </c>
      <c r="Y279" s="8">
        <f t="shared" si="647"/>
        <v>660</v>
      </c>
      <c r="Z279" s="22">
        <f t="shared" si="647"/>
        <v>0</v>
      </c>
      <c r="AA279" s="8">
        <f t="shared" si="615"/>
        <v>0</v>
      </c>
      <c r="AB279" s="25"/>
    </row>
    <row r="280" spans="2:28">
      <c r="B280" s="16" t="s">
        <v>1</v>
      </c>
      <c r="C280" s="9" t="s">
        <v>28</v>
      </c>
      <c r="D280" s="8">
        <v>380</v>
      </c>
      <c r="E280" s="8">
        <v>0</v>
      </c>
      <c r="F280" s="8">
        <v>425.57</v>
      </c>
      <c r="G280" s="8">
        <v>0</v>
      </c>
      <c r="H280" s="8">
        <v>0</v>
      </c>
      <c r="I280" s="8">
        <v>425.56349999999998</v>
      </c>
      <c r="J280" s="8">
        <v>0</v>
      </c>
      <c r="K280" s="8">
        <v>0</v>
      </c>
      <c r="L280" s="8">
        <v>0</v>
      </c>
      <c r="M280" s="8">
        <v>450</v>
      </c>
      <c r="N280" s="8">
        <v>0</v>
      </c>
      <c r="O280" s="8">
        <v>600</v>
      </c>
      <c r="P280" s="8">
        <v>0</v>
      </c>
      <c r="Q280" s="8">
        <v>0</v>
      </c>
      <c r="R280" s="8">
        <v>314.96249999999998</v>
      </c>
      <c r="S280" s="8">
        <v>0</v>
      </c>
      <c r="T280" s="8">
        <v>0</v>
      </c>
      <c r="U280" s="8">
        <v>0</v>
      </c>
      <c r="V280" s="8">
        <v>0</v>
      </c>
      <c r="W280" s="8">
        <v>660</v>
      </c>
      <c r="X280" s="8">
        <v>0</v>
      </c>
      <c r="Y280" s="8">
        <v>660</v>
      </c>
      <c r="Z280" s="22">
        <v>0</v>
      </c>
      <c r="AA280" s="8">
        <f t="shared" si="615"/>
        <v>0</v>
      </c>
      <c r="AB280" s="25"/>
    </row>
    <row r="281" spans="2:28">
      <c r="B281" s="16" t="s">
        <v>103</v>
      </c>
      <c r="C281" s="5" t="s">
        <v>104</v>
      </c>
      <c r="D281" s="6">
        <f>SUM(D283)</f>
        <v>9200</v>
      </c>
      <c r="E281" s="6">
        <f>SUM(E283)</f>
        <v>0</v>
      </c>
      <c r="F281" s="6">
        <f t="shared" ref="F281:H281" si="648">SUM(F283)</f>
        <v>9361.1</v>
      </c>
      <c r="G281" s="6">
        <f t="shared" si="648"/>
        <v>0</v>
      </c>
      <c r="H281" s="6">
        <f t="shared" si="648"/>
        <v>0</v>
      </c>
      <c r="I281" s="6">
        <f t="shared" ref="I281:L281" si="649">SUM(I283)</f>
        <v>9361.0849999999991</v>
      </c>
      <c r="J281" s="6">
        <f t="shared" si="649"/>
        <v>0</v>
      </c>
      <c r="K281" s="6">
        <f t="shared" si="649"/>
        <v>0</v>
      </c>
      <c r="L281" s="6">
        <f t="shared" si="649"/>
        <v>0</v>
      </c>
      <c r="M281" s="6">
        <f>SUM(M283)</f>
        <v>9585</v>
      </c>
      <c r="N281" s="6">
        <f>SUM(N283)</f>
        <v>0</v>
      </c>
      <c r="O281" s="6">
        <f t="shared" ref="O281:Q281" si="650">SUM(O283)</f>
        <v>9700</v>
      </c>
      <c r="P281" s="6">
        <f t="shared" si="650"/>
        <v>0</v>
      </c>
      <c r="Q281" s="6">
        <f t="shared" si="650"/>
        <v>0</v>
      </c>
      <c r="R281" s="6">
        <f t="shared" ref="R281:V281" si="651">SUM(R283)</f>
        <v>6730.7669100000003</v>
      </c>
      <c r="S281" s="6">
        <f t="shared" si="651"/>
        <v>0</v>
      </c>
      <c r="T281" s="6">
        <f t="shared" si="651"/>
        <v>0</v>
      </c>
      <c r="U281" s="6">
        <f t="shared" si="651"/>
        <v>0</v>
      </c>
      <c r="V281" s="6">
        <f t="shared" si="651"/>
        <v>0</v>
      </c>
      <c r="W281" s="6">
        <f>SUM(W283)</f>
        <v>12000</v>
      </c>
      <c r="X281" s="6">
        <f>SUM(X283)</f>
        <v>0</v>
      </c>
      <c r="Y281" s="6">
        <f>SUM(Y283)</f>
        <v>12000</v>
      </c>
      <c r="Z281" s="21">
        <f>SUM(Z283)</f>
        <v>0</v>
      </c>
      <c r="AA281" s="6">
        <f t="shared" si="615"/>
        <v>0</v>
      </c>
      <c r="AB281" s="25"/>
    </row>
    <row r="282" spans="2:28">
      <c r="B282" s="16" t="s">
        <v>1</v>
      </c>
      <c r="C282" s="7" t="s">
        <v>22</v>
      </c>
      <c r="D282" s="8">
        <v>0</v>
      </c>
      <c r="E282" s="8">
        <v>0</v>
      </c>
      <c r="F282" s="8">
        <v>0</v>
      </c>
      <c r="G282" s="8">
        <v>0</v>
      </c>
      <c r="H282" s="8">
        <v>0</v>
      </c>
      <c r="I282" s="8">
        <v>0</v>
      </c>
      <c r="J282" s="8">
        <v>0</v>
      </c>
      <c r="K282" s="8">
        <v>0</v>
      </c>
      <c r="L282" s="8">
        <v>0</v>
      </c>
      <c r="M282" s="8">
        <v>25</v>
      </c>
      <c r="N282" s="8">
        <v>0</v>
      </c>
      <c r="O282" s="8">
        <v>0</v>
      </c>
      <c r="P282" s="8">
        <v>0</v>
      </c>
      <c r="Q282" s="8">
        <v>0</v>
      </c>
      <c r="R282" s="8">
        <v>0</v>
      </c>
      <c r="S282" s="8">
        <v>0</v>
      </c>
      <c r="T282" s="8">
        <v>0</v>
      </c>
      <c r="U282" s="8">
        <v>0</v>
      </c>
      <c r="V282" s="8">
        <v>0</v>
      </c>
      <c r="W282" s="8">
        <v>25</v>
      </c>
      <c r="X282" s="8">
        <v>0</v>
      </c>
      <c r="Y282" s="8">
        <v>25</v>
      </c>
      <c r="Z282" s="22">
        <v>0</v>
      </c>
      <c r="AA282" s="8">
        <f t="shared" si="615"/>
        <v>0</v>
      </c>
      <c r="AB282" s="25"/>
    </row>
    <row r="283" spans="2:28">
      <c r="B283" s="16" t="s">
        <v>1</v>
      </c>
      <c r="C283" s="7" t="s">
        <v>23</v>
      </c>
      <c r="D283" s="8">
        <f>SUM(D284:D285)</f>
        <v>9200</v>
      </c>
      <c r="E283" s="8">
        <f>SUM(E284:E285)</f>
        <v>0</v>
      </c>
      <c r="F283" s="8">
        <f t="shared" ref="F283:H283" si="652">SUM(F284:F285)</f>
        <v>9361.1</v>
      </c>
      <c r="G283" s="8">
        <f t="shared" si="652"/>
        <v>0</v>
      </c>
      <c r="H283" s="8">
        <f t="shared" si="652"/>
        <v>0</v>
      </c>
      <c r="I283" s="8">
        <f t="shared" ref="I283:L283" si="653">SUM(I284:I285)</f>
        <v>9361.0849999999991</v>
      </c>
      <c r="J283" s="8">
        <f t="shared" si="653"/>
        <v>0</v>
      </c>
      <c r="K283" s="8">
        <f t="shared" si="653"/>
        <v>0</v>
      </c>
      <c r="L283" s="8">
        <f t="shared" si="653"/>
        <v>0</v>
      </c>
      <c r="M283" s="8">
        <f>SUM(M284:M285)</f>
        <v>9585</v>
      </c>
      <c r="N283" s="8">
        <f>SUM(N284:N285)</f>
        <v>0</v>
      </c>
      <c r="O283" s="8">
        <f t="shared" ref="O283:Q283" si="654">SUM(O284:O285)</f>
        <v>9700</v>
      </c>
      <c r="P283" s="8">
        <f t="shared" si="654"/>
        <v>0</v>
      </c>
      <c r="Q283" s="8">
        <f t="shared" si="654"/>
        <v>0</v>
      </c>
      <c r="R283" s="8">
        <f t="shared" ref="R283:V283" si="655">SUM(R284:R285)</f>
        <v>6730.7669100000003</v>
      </c>
      <c r="S283" s="8">
        <f t="shared" si="655"/>
        <v>0</v>
      </c>
      <c r="T283" s="8">
        <f t="shared" si="655"/>
        <v>0</v>
      </c>
      <c r="U283" s="8">
        <f t="shared" si="655"/>
        <v>0</v>
      </c>
      <c r="V283" s="8">
        <f t="shared" si="655"/>
        <v>0</v>
      </c>
      <c r="W283" s="8">
        <f>SUM(W284:W285)</f>
        <v>12000</v>
      </c>
      <c r="X283" s="8">
        <f>SUM(X284:X285)</f>
        <v>0</v>
      </c>
      <c r="Y283" s="8">
        <f>SUM(Y284:Y285)</f>
        <v>12000</v>
      </c>
      <c r="Z283" s="22">
        <f>SUM(Z284:Z285)</f>
        <v>0</v>
      </c>
      <c r="AA283" s="8">
        <f t="shared" si="615"/>
        <v>0</v>
      </c>
      <c r="AB283" s="25"/>
    </row>
    <row r="284" spans="2:28">
      <c r="B284" s="16" t="s">
        <v>1</v>
      </c>
      <c r="C284" s="9" t="s">
        <v>25</v>
      </c>
      <c r="D284" s="8">
        <v>0</v>
      </c>
      <c r="E284" s="8">
        <v>0</v>
      </c>
      <c r="F284" s="8">
        <v>0</v>
      </c>
      <c r="G284" s="8">
        <v>0</v>
      </c>
      <c r="H284" s="8">
        <v>0</v>
      </c>
      <c r="I284" s="8">
        <v>0</v>
      </c>
      <c r="J284" s="8">
        <v>0</v>
      </c>
      <c r="K284" s="8">
        <v>0</v>
      </c>
      <c r="L284" s="8">
        <v>0</v>
      </c>
      <c r="M284" s="8">
        <v>0</v>
      </c>
      <c r="N284" s="8">
        <v>0</v>
      </c>
      <c r="O284" s="8">
        <v>35.04</v>
      </c>
      <c r="P284" s="8">
        <v>0</v>
      </c>
      <c r="Q284" s="8">
        <v>0</v>
      </c>
      <c r="R284" s="8">
        <v>24.936910000000001</v>
      </c>
      <c r="S284" s="8">
        <v>0</v>
      </c>
      <c r="T284" s="8">
        <v>0</v>
      </c>
      <c r="U284" s="8">
        <v>0</v>
      </c>
      <c r="V284" s="8">
        <v>0</v>
      </c>
      <c r="W284" s="8">
        <v>200</v>
      </c>
      <c r="X284" s="8">
        <v>0</v>
      </c>
      <c r="Y284" s="8">
        <v>200</v>
      </c>
      <c r="Z284" s="22">
        <v>0</v>
      </c>
      <c r="AA284" s="8">
        <f t="shared" si="615"/>
        <v>0</v>
      </c>
      <c r="AB284" s="25"/>
    </row>
    <row r="285" spans="2:28">
      <c r="B285" s="16" t="s">
        <v>1</v>
      </c>
      <c r="C285" s="9" t="s">
        <v>28</v>
      </c>
      <c r="D285" s="8">
        <v>9200</v>
      </c>
      <c r="E285" s="8">
        <v>0</v>
      </c>
      <c r="F285" s="8">
        <v>9361.1</v>
      </c>
      <c r="G285" s="8">
        <v>0</v>
      </c>
      <c r="H285" s="8">
        <v>0</v>
      </c>
      <c r="I285" s="8">
        <v>9361.0849999999991</v>
      </c>
      <c r="J285" s="8">
        <v>0</v>
      </c>
      <c r="K285" s="8">
        <v>0</v>
      </c>
      <c r="L285" s="8">
        <v>0</v>
      </c>
      <c r="M285" s="8">
        <v>9585</v>
      </c>
      <c r="N285" s="8">
        <v>0</v>
      </c>
      <c r="O285" s="8">
        <v>9664.9599999999991</v>
      </c>
      <c r="P285" s="8">
        <v>0</v>
      </c>
      <c r="Q285" s="8">
        <v>0</v>
      </c>
      <c r="R285" s="8">
        <v>6705.83</v>
      </c>
      <c r="S285" s="8">
        <v>0</v>
      </c>
      <c r="T285" s="8">
        <v>0</v>
      </c>
      <c r="U285" s="8">
        <v>0</v>
      </c>
      <c r="V285" s="8">
        <v>0</v>
      </c>
      <c r="W285" s="8">
        <v>11800</v>
      </c>
      <c r="X285" s="8">
        <v>0</v>
      </c>
      <c r="Y285" s="8">
        <v>11800</v>
      </c>
      <c r="Z285" s="22">
        <v>0</v>
      </c>
      <c r="AA285" s="8">
        <f t="shared" si="615"/>
        <v>0</v>
      </c>
      <c r="AB285" s="25"/>
    </row>
    <row r="286" spans="2:28" ht="30">
      <c r="B286" s="16" t="s">
        <v>105</v>
      </c>
      <c r="C286" s="5" t="s">
        <v>106</v>
      </c>
      <c r="D286" s="6">
        <f t="shared" ref="D286:E287" si="656">SUM(D287)</f>
        <v>2700</v>
      </c>
      <c r="E286" s="6">
        <f t="shared" si="656"/>
        <v>0</v>
      </c>
      <c r="F286" s="6">
        <f t="shared" ref="F286:H287" si="657">SUM(F287)</f>
        <v>2547.8200000000002</v>
      </c>
      <c r="G286" s="6">
        <f t="shared" si="657"/>
        <v>0</v>
      </c>
      <c r="H286" s="6">
        <f t="shared" si="657"/>
        <v>0</v>
      </c>
      <c r="I286" s="6">
        <f t="shared" ref="I286:L287" si="658">SUM(I287)</f>
        <v>2547.8180000000002</v>
      </c>
      <c r="J286" s="6">
        <f t="shared" si="658"/>
        <v>0</v>
      </c>
      <c r="K286" s="6">
        <f t="shared" si="658"/>
        <v>0</v>
      </c>
      <c r="L286" s="6">
        <f t="shared" si="658"/>
        <v>0</v>
      </c>
      <c r="M286" s="6">
        <f t="shared" ref="M286:N287" si="659">SUM(M287)</f>
        <v>2700</v>
      </c>
      <c r="N286" s="6">
        <f t="shared" si="659"/>
        <v>0</v>
      </c>
      <c r="O286" s="6">
        <f t="shared" ref="O286:Q287" si="660">SUM(O287)</f>
        <v>2600</v>
      </c>
      <c r="P286" s="6">
        <f t="shared" si="660"/>
        <v>0</v>
      </c>
      <c r="Q286" s="6">
        <f t="shared" si="660"/>
        <v>0</v>
      </c>
      <c r="R286" s="6">
        <f t="shared" ref="R286:V287" si="661">SUM(R287)</f>
        <v>1598.67</v>
      </c>
      <c r="S286" s="6">
        <f t="shared" si="661"/>
        <v>0</v>
      </c>
      <c r="T286" s="6">
        <f t="shared" si="661"/>
        <v>0</v>
      </c>
      <c r="U286" s="6">
        <f t="shared" si="661"/>
        <v>0</v>
      </c>
      <c r="V286" s="6">
        <f t="shared" si="661"/>
        <v>0</v>
      </c>
      <c r="W286" s="6">
        <f t="shared" ref="W286:X287" si="662">SUM(W287)</f>
        <v>2700</v>
      </c>
      <c r="X286" s="6">
        <f t="shared" si="662"/>
        <v>0</v>
      </c>
      <c r="Y286" s="6">
        <f t="shared" ref="Y286:Z287" si="663">SUM(Y287)</f>
        <v>2700</v>
      </c>
      <c r="Z286" s="21">
        <f t="shared" si="663"/>
        <v>0</v>
      </c>
      <c r="AA286" s="6">
        <f t="shared" si="615"/>
        <v>0</v>
      </c>
      <c r="AB286" s="25"/>
    </row>
    <row r="287" spans="2:28">
      <c r="B287" s="16" t="s">
        <v>1</v>
      </c>
      <c r="C287" s="7" t="s">
        <v>23</v>
      </c>
      <c r="D287" s="8">
        <f t="shared" si="656"/>
        <v>2700</v>
      </c>
      <c r="E287" s="8">
        <f t="shared" si="656"/>
        <v>0</v>
      </c>
      <c r="F287" s="8">
        <f t="shared" si="657"/>
        <v>2547.8200000000002</v>
      </c>
      <c r="G287" s="8">
        <f t="shared" si="657"/>
        <v>0</v>
      </c>
      <c r="H287" s="8">
        <f t="shared" si="657"/>
        <v>0</v>
      </c>
      <c r="I287" s="8">
        <f t="shared" si="658"/>
        <v>2547.8180000000002</v>
      </c>
      <c r="J287" s="8">
        <f t="shared" si="658"/>
        <v>0</v>
      </c>
      <c r="K287" s="8">
        <f t="shared" si="658"/>
        <v>0</v>
      </c>
      <c r="L287" s="8">
        <f t="shared" si="658"/>
        <v>0</v>
      </c>
      <c r="M287" s="8">
        <f t="shared" si="659"/>
        <v>2700</v>
      </c>
      <c r="N287" s="8">
        <f t="shared" si="659"/>
        <v>0</v>
      </c>
      <c r="O287" s="8">
        <f t="shared" si="660"/>
        <v>2600</v>
      </c>
      <c r="P287" s="8">
        <f t="shared" si="660"/>
        <v>0</v>
      </c>
      <c r="Q287" s="8">
        <f t="shared" si="660"/>
        <v>0</v>
      </c>
      <c r="R287" s="8">
        <f t="shared" si="661"/>
        <v>1598.67</v>
      </c>
      <c r="S287" s="8">
        <f t="shared" si="661"/>
        <v>0</v>
      </c>
      <c r="T287" s="8">
        <f t="shared" si="661"/>
        <v>0</v>
      </c>
      <c r="U287" s="8">
        <f t="shared" si="661"/>
        <v>0</v>
      </c>
      <c r="V287" s="8">
        <f t="shared" si="661"/>
        <v>0</v>
      </c>
      <c r="W287" s="8">
        <f t="shared" si="662"/>
        <v>2700</v>
      </c>
      <c r="X287" s="8">
        <f t="shared" si="662"/>
        <v>0</v>
      </c>
      <c r="Y287" s="8">
        <f t="shared" si="663"/>
        <v>2700</v>
      </c>
      <c r="Z287" s="22">
        <f t="shared" si="663"/>
        <v>0</v>
      </c>
      <c r="AA287" s="8">
        <f t="shared" si="615"/>
        <v>0</v>
      </c>
      <c r="AB287" s="25"/>
    </row>
    <row r="288" spans="2:28">
      <c r="B288" s="16" t="s">
        <v>1</v>
      </c>
      <c r="C288" s="9" t="s">
        <v>28</v>
      </c>
      <c r="D288" s="8">
        <v>2700</v>
      </c>
      <c r="E288" s="8">
        <v>0</v>
      </c>
      <c r="F288" s="8">
        <v>2547.8200000000002</v>
      </c>
      <c r="G288" s="8">
        <v>0</v>
      </c>
      <c r="H288" s="8">
        <v>0</v>
      </c>
      <c r="I288" s="8">
        <v>2547.8180000000002</v>
      </c>
      <c r="J288" s="8">
        <v>0</v>
      </c>
      <c r="K288" s="8">
        <v>0</v>
      </c>
      <c r="L288" s="8">
        <v>0</v>
      </c>
      <c r="M288" s="8">
        <v>2700</v>
      </c>
      <c r="N288" s="8">
        <v>0</v>
      </c>
      <c r="O288" s="8">
        <v>2600</v>
      </c>
      <c r="P288" s="8">
        <v>0</v>
      </c>
      <c r="Q288" s="8">
        <v>0</v>
      </c>
      <c r="R288" s="8">
        <v>1598.67</v>
      </c>
      <c r="S288" s="8">
        <v>0</v>
      </c>
      <c r="T288" s="8">
        <v>0</v>
      </c>
      <c r="U288" s="8">
        <v>0</v>
      </c>
      <c r="V288" s="8">
        <v>0</v>
      </c>
      <c r="W288" s="8">
        <v>2700</v>
      </c>
      <c r="X288" s="8">
        <v>0</v>
      </c>
      <c r="Y288" s="8">
        <v>2700</v>
      </c>
      <c r="Z288" s="22">
        <v>0</v>
      </c>
      <c r="AA288" s="8">
        <f t="shared" si="615"/>
        <v>0</v>
      </c>
      <c r="AB288" s="25"/>
    </row>
    <row r="289" spans="2:28">
      <c r="B289" s="16" t="s">
        <v>107</v>
      </c>
      <c r="C289" s="5" t="s">
        <v>108</v>
      </c>
      <c r="D289" s="6">
        <f t="shared" ref="D289:E290" si="664">SUM(D290)</f>
        <v>900</v>
      </c>
      <c r="E289" s="6">
        <f t="shared" si="664"/>
        <v>0</v>
      </c>
      <c r="F289" s="6">
        <f t="shared" ref="F289:H290" si="665">SUM(F290)</f>
        <v>810.38</v>
      </c>
      <c r="G289" s="6">
        <f t="shared" si="665"/>
        <v>0</v>
      </c>
      <c r="H289" s="6">
        <f t="shared" si="665"/>
        <v>0</v>
      </c>
      <c r="I289" s="6">
        <f t="shared" ref="I289:L290" si="666">SUM(I290)</f>
        <v>810.37237000000005</v>
      </c>
      <c r="J289" s="6">
        <f t="shared" si="666"/>
        <v>0</v>
      </c>
      <c r="K289" s="6">
        <f t="shared" si="666"/>
        <v>0</v>
      </c>
      <c r="L289" s="6">
        <f t="shared" si="666"/>
        <v>0</v>
      </c>
      <c r="M289" s="6">
        <f t="shared" ref="M289:N290" si="667">SUM(M290)</f>
        <v>1200</v>
      </c>
      <c r="N289" s="6">
        <f t="shared" si="667"/>
        <v>0</v>
      </c>
      <c r="O289" s="6">
        <f t="shared" ref="O289:Q290" si="668">SUM(O290)</f>
        <v>1000</v>
      </c>
      <c r="P289" s="6">
        <f t="shared" si="668"/>
        <v>0</v>
      </c>
      <c r="Q289" s="6">
        <f t="shared" si="668"/>
        <v>0</v>
      </c>
      <c r="R289" s="6">
        <f t="shared" ref="R289:V290" si="669">SUM(R290)</f>
        <v>583.14760000000001</v>
      </c>
      <c r="S289" s="6">
        <f t="shared" si="669"/>
        <v>0</v>
      </c>
      <c r="T289" s="6">
        <f t="shared" si="669"/>
        <v>0</v>
      </c>
      <c r="U289" s="6">
        <f t="shared" si="669"/>
        <v>0</v>
      </c>
      <c r="V289" s="6">
        <f t="shared" si="669"/>
        <v>0</v>
      </c>
      <c r="W289" s="6">
        <f t="shared" ref="W289:X290" si="670">SUM(W290)</f>
        <v>1000</v>
      </c>
      <c r="X289" s="6">
        <f t="shared" si="670"/>
        <v>0</v>
      </c>
      <c r="Y289" s="6">
        <f t="shared" ref="Y289:Z290" si="671">SUM(Y290)</f>
        <v>1000</v>
      </c>
      <c r="Z289" s="21">
        <f t="shared" si="671"/>
        <v>0</v>
      </c>
      <c r="AA289" s="6">
        <f t="shared" si="615"/>
        <v>0</v>
      </c>
      <c r="AB289" s="25"/>
    </row>
    <row r="290" spans="2:28">
      <c r="B290" s="16" t="s">
        <v>1</v>
      </c>
      <c r="C290" s="7" t="s">
        <v>23</v>
      </c>
      <c r="D290" s="8">
        <f t="shared" si="664"/>
        <v>900</v>
      </c>
      <c r="E290" s="8">
        <f t="shared" si="664"/>
        <v>0</v>
      </c>
      <c r="F290" s="8">
        <f t="shared" si="665"/>
        <v>810.38</v>
      </c>
      <c r="G290" s="8">
        <f t="shared" si="665"/>
        <v>0</v>
      </c>
      <c r="H290" s="8">
        <f t="shared" si="665"/>
        <v>0</v>
      </c>
      <c r="I290" s="8">
        <f t="shared" si="666"/>
        <v>810.37237000000005</v>
      </c>
      <c r="J290" s="8">
        <f t="shared" si="666"/>
        <v>0</v>
      </c>
      <c r="K290" s="8">
        <f t="shared" si="666"/>
        <v>0</v>
      </c>
      <c r="L290" s="8">
        <f t="shared" si="666"/>
        <v>0</v>
      </c>
      <c r="M290" s="8">
        <f t="shared" si="667"/>
        <v>1200</v>
      </c>
      <c r="N290" s="8">
        <f t="shared" si="667"/>
        <v>0</v>
      </c>
      <c r="O290" s="8">
        <f t="shared" si="668"/>
        <v>1000</v>
      </c>
      <c r="P290" s="8">
        <f t="shared" si="668"/>
        <v>0</v>
      </c>
      <c r="Q290" s="8">
        <f t="shared" si="668"/>
        <v>0</v>
      </c>
      <c r="R290" s="8">
        <f t="shared" si="669"/>
        <v>583.14760000000001</v>
      </c>
      <c r="S290" s="8">
        <f t="shared" si="669"/>
        <v>0</v>
      </c>
      <c r="T290" s="8">
        <f t="shared" si="669"/>
        <v>0</v>
      </c>
      <c r="U290" s="8">
        <f t="shared" si="669"/>
        <v>0</v>
      </c>
      <c r="V290" s="8">
        <f t="shared" si="669"/>
        <v>0</v>
      </c>
      <c r="W290" s="8">
        <f t="shared" si="670"/>
        <v>1000</v>
      </c>
      <c r="X290" s="8">
        <f t="shared" si="670"/>
        <v>0</v>
      </c>
      <c r="Y290" s="8">
        <f t="shared" si="671"/>
        <v>1000</v>
      </c>
      <c r="Z290" s="22">
        <f t="shared" si="671"/>
        <v>0</v>
      </c>
      <c r="AA290" s="8">
        <f t="shared" si="615"/>
        <v>0</v>
      </c>
      <c r="AB290" s="25"/>
    </row>
    <row r="291" spans="2:28">
      <c r="B291" s="16" t="s">
        <v>1</v>
      </c>
      <c r="C291" s="9" t="s">
        <v>25</v>
      </c>
      <c r="D291" s="8">
        <v>900</v>
      </c>
      <c r="E291" s="8">
        <v>0</v>
      </c>
      <c r="F291" s="8">
        <v>810.38</v>
      </c>
      <c r="G291" s="8">
        <v>0</v>
      </c>
      <c r="H291" s="8">
        <v>0</v>
      </c>
      <c r="I291" s="8">
        <v>810.37237000000005</v>
      </c>
      <c r="J291" s="8">
        <v>0</v>
      </c>
      <c r="K291" s="8">
        <v>0</v>
      </c>
      <c r="L291" s="8">
        <v>0</v>
      </c>
      <c r="M291" s="8">
        <v>1200</v>
      </c>
      <c r="N291" s="8">
        <v>0</v>
      </c>
      <c r="O291" s="8">
        <v>1000</v>
      </c>
      <c r="P291" s="8">
        <v>0</v>
      </c>
      <c r="Q291" s="8">
        <v>0</v>
      </c>
      <c r="R291" s="8">
        <v>583.14760000000001</v>
      </c>
      <c r="S291" s="8">
        <v>0</v>
      </c>
      <c r="T291" s="8">
        <v>0</v>
      </c>
      <c r="U291" s="8">
        <v>0</v>
      </c>
      <c r="V291" s="8">
        <v>0</v>
      </c>
      <c r="W291" s="8">
        <v>1000</v>
      </c>
      <c r="X291" s="8">
        <v>0</v>
      </c>
      <c r="Y291" s="8">
        <v>1000</v>
      </c>
      <c r="Z291" s="22">
        <v>0</v>
      </c>
      <c r="AA291" s="8">
        <f t="shared" si="615"/>
        <v>0</v>
      </c>
      <c r="AB291" s="25"/>
    </row>
    <row r="292" spans="2:28" ht="30">
      <c r="B292" s="16" t="s">
        <v>109</v>
      </c>
      <c r="C292" s="5" t="s">
        <v>110</v>
      </c>
      <c r="D292" s="6">
        <f t="shared" ref="D292:E293" si="672">SUM(D293)</f>
        <v>2100</v>
      </c>
      <c r="E292" s="6">
        <f t="shared" si="672"/>
        <v>0</v>
      </c>
      <c r="F292" s="6">
        <f t="shared" ref="F292:H293" si="673">SUM(F293)</f>
        <v>2016.8</v>
      </c>
      <c r="G292" s="6">
        <f t="shared" si="673"/>
        <v>0</v>
      </c>
      <c r="H292" s="6">
        <f t="shared" si="673"/>
        <v>0</v>
      </c>
      <c r="I292" s="6">
        <f t="shared" ref="I292:L293" si="674">SUM(I293)</f>
        <v>2016.799</v>
      </c>
      <c r="J292" s="6">
        <f t="shared" si="674"/>
        <v>0</v>
      </c>
      <c r="K292" s="6">
        <f t="shared" si="674"/>
        <v>0</v>
      </c>
      <c r="L292" s="6">
        <f t="shared" si="674"/>
        <v>0</v>
      </c>
      <c r="M292" s="6">
        <f t="shared" ref="M292:N293" si="675">SUM(M293)</f>
        <v>2276</v>
      </c>
      <c r="N292" s="6">
        <f t="shared" si="675"/>
        <v>0</v>
      </c>
      <c r="O292" s="6">
        <f t="shared" ref="O292:Q293" si="676">SUM(O293)</f>
        <v>2830</v>
      </c>
      <c r="P292" s="6">
        <f t="shared" si="676"/>
        <v>0</v>
      </c>
      <c r="Q292" s="6">
        <f t="shared" si="676"/>
        <v>0</v>
      </c>
      <c r="R292" s="6">
        <f t="shared" ref="R292:V293" si="677">SUM(R293)</f>
        <v>1598.4158</v>
      </c>
      <c r="S292" s="6">
        <f t="shared" si="677"/>
        <v>0</v>
      </c>
      <c r="T292" s="6">
        <f t="shared" si="677"/>
        <v>0</v>
      </c>
      <c r="U292" s="6">
        <f t="shared" si="677"/>
        <v>0</v>
      </c>
      <c r="V292" s="6">
        <f t="shared" si="677"/>
        <v>0</v>
      </c>
      <c r="W292" s="6">
        <f t="shared" ref="W292:X293" si="678">SUM(W293)</f>
        <v>3600</v>
      </c>
      <c r="X292" s="6">
        <f t="shared" si="678"/>
        <v>0</v>
      </c>
      <c r="Y292" s="6">
        <f t="shared" ref="Y292:Z293" si="679">SUM(Y293)</f>
        <v>3600</v>
      </c>
      <c r="Z292" s="21">
        <f t="shared" si="679"/>
        <v>0</v>
      </c>
      <c r="AA292" s="6">
        <f t="shared" si="615"/>
        <v>0</v>
      </c>
      <c r="AB292" s="25"/>
    </row>
    <row r="293" spans="2:28">
      <c r="B293" s="16" t="s">
        <v>1</v>
      </c>
      <c r="C293" s="7" t="s">
        <v>23</v>
      </c>
      <c r="D293" s="8">
        <f t="shared" si="672"/>
        <v>2100</v>
      </c>
      <c r="E293" s="8">
        <f t="shared" si="672"/>
        <v>0</v>
      </c>
      <c r="F293" s="8">
        <f t="shared" si="673"/>
        <v>2016.8</v>
      </c>
      <c r="G293" s="8">
        <f t="shared" si="673"/>
        <v>0</v>
      </c>
      <c r="H293" s="8">
        <f t="shared" si="673"/>
        <v>0</v>
      </c>
      <c r="I293" s="8">
        <f t="shared" si="674"/>
        <v>2016.799</v>
      </c>
      <c r="J293" s="8">
        <f t="shared" si="674"/>
        <v>0</v>
      </c>
      <c r="K293" s="8">
        <f t="shared" si="674"/>
        <v>0</v>
      </c>
      <c r="L293" s="8">
        <f t="shared" si="674"/>
        <v>0</v>
      </c>
      <c r="M293" s="8">
        <f t="shared" si="675"/>
        <v>2276</v>
      </c>
      <c r="N293" s="8">
        <f t="shared" si="675"/>
        <v>0</v>
      </c>
      <c r="O293" s="8">
        <f t="shared" si="676"/>
        <v>2830</v>
      </c>
      <c r="P293" s="8">
        <f t="shared" si="676"/>
        <v>0</v>
      </c>
      <c r="Q293" s="8">
        <f t="shared" si="676"/>
        <v>0</v>
      </c>
      <c r="R293" s="8">
        <f t="shared" si="677"/>
        <v>1598.4158</v>
      </c>
      <c r="S293" s="8">
        <f t="shared" si="677"/>
        <v>0</v>
      </c>
      <c r="T293" s="8">
        <f t="shared" si="677"/>
        <v>0</v>
      </c>
      <c r="U293" s="8">
        <f t="shared" si="677"/>
        <v>0</v>
      </c>
      <c r="V293" s="8">
        <f t="shared" si="677"/>
        <v>0</v>
      </c>
      <c r="W293" s="8">
        <f t="shared" si="678"/>
        <v>3600</v>
      </c>
      <c r="X293" s="8">
        <f t="shared" si="678"/>
        <v>0</v>
      </c>
      <c r="Y293" s="8">
        <f t="shared" si="679"/>
        <v>3600</v>
      </c>
      <c r="Z293" s="22">
        <f t="shared" si="679"/>
        <v>0</v>
      </c>
      <c r="AA293" s="8">
        <f t="shared" si="615"/>
        <v>0</v>
      </c>
      <c r="AB293" s="25"/>
    </row>
    <row r="294" spans="2:28">
      <c r="B294" s="16" t="s">
        <v>1</v>
      </c>
      <c r="C294" s="9" t="s">
        <v>28</v>
      </c>
      <c r="D294" s="8">
        <v>2100</v>
      </c>
      <c r="E294" s="8">
        <v>0</v>
      </c>
      <c r="F294" s="8">
        <v>2016.8</v>
      </c>
      <c r="G294" s="8">
        <v>0</v>
      </c>
      <c r="H294" s="8">
        <v>0</v>
      </c>
      <c r="I294" s="8">
        <v>2016.799</v>
      </c>
      <c r="J294" s="8">
        <v>0</v>
      </c>
      <c r="K294" s="8">
        <v>0</v>
      </c>
      <c r="L294" s="8">
        <v>0</v>
      </c>
      <c r="M294" s="8">
        <v>2276</v>
      </c>
      <c r="N294" s="8">
        <v>0</v>
      </c>
      <c r="O294" s="8">
        <v>2830</v>
      </c>
      <c r="P294" s="8">
        <v>0</v>
      </c>
      <c r="Q294" s="8">
        <v>0</v>
      </c>
      <c r="R294" s="8">
        <v>1598.4158</v>
      </c>
      <c r="S294" s="8">
        <v>0</v>
      </c>
      <c r="T294" s="8">
        <v>0</v>
      </c>
      <c r="U294" s="8">
        <v>0</v>
      </c>
      <c r="V294" s="8">
        <v>0</v>
      </c>
      <c r="W294" s="8">
        <v>3600</v>
      </c>
      <c r="X294" s="8">
        <v>0</v>
      </c>
      <c r="Y294" s="8">
        <v>3600</v>
      </c>
      <c r="Z294" s="22">
        <v>0</v>
      </c>
      <c r="AA294" s="8">
        <f t="shared" si="615"/>
        <v>0</v>
      </c>
      <c r="AB294" s="25"/>
    </row>
    <row r="295" spans="2:28" ht="30">
      <c r="B295" s="16" t="s">
        <v>111</v>
      </c>
      <c r="C295" s="5" t="s">
        <v>112</v>
      </c>
      <c r="D295" s="6">
        <f t="shared" ref="D295:E296" si="680">SUM(D296)</f>
        <v>260</v>
      </c>
      <c r="E295" s="6">
        <f t="shared" si="680"/>
        <v>0</v>
      </c>
      <c r="F295" s="6">
        <f t="shared" ref="F295:H296" si="681">SUM(F296)</f>
        <v>159.08000000000001</v>
      </c>
      <c r="G295" s="6">
        <f t="shared" si="681"/>
        <v>0</v>
      </c>
      <c r="H295" s="6">
        <f t="shared" si="681"/>
        <v>0</v>
      </c>
      <c r="I295" s="6">
        <f t="shared" ref="I295:L296" si="682">SUM(I296)</f>
        <v>159.07919999999999</v>
      </c>
      <c r="J295" s="6">
        <f t="shared" si="682"/>
        <v>0</v>
      </c>
      <c r="K295" s="6">
        <f t="shared" si="682"/>
        <v>0</v>
      </c>
      <c r="L295" s="6">
        <f t="shared" si="682"/>
        <v>0</v>
      </c>
      <c r="M295" s="6">
        <f t="shared" ref="M295:N296" si="683">SUM(M296)</f>
        <v>262</v>
      </c>
      <c r="N295" s="6">
        <f t="shared" si="683"/>
        <v>0</v>
      </c>
      <c r="O295" s="6">
        <f t="shared" ref="O295:Q296" si="684">SUM(O296)</f>
        <v>252</v>
      </c>
      <c r="P295" s="6">
        <f t="shared" si="684"/>
        <v>0</v>
      </c>
      <c r="Q295" s="6">
        <f t="shared" si="684"/>
        <v>0</v>
      </c>
      <c r="R295" s="6">
        <f t="shared" ref="R295:V296" si="685">SUM(R296)</f>
        <v>89.964280000000002</v>
      </c>
      <c r="S295" s="6">
        <f t="shared" si="685"/>
        <v>0</v>
      </c>
      <c r="T295" s="6">
        <f t="shared" si="685"/>
        <v>0</v>
      </c>
      <c r="U295" s="6">
        <f t="shared" si="685"/>
        <v>0</v>
      </c>
      <c r="V295" s="6">
        <f t="shared" si="685"/>
        <v>0</v>
      </c>
      <c r="W295" s="6">
        <f t="shared" ref="W295:X296" si="686">SUM(W296)</f>
        <v>260</v>
      </c>
      <c r="X295" s="6">
        <f t="shared" si="686"/>
        <v>0</v>
      </c>
      <c r="Y295" s="6">
        <f t="shared" ref="Y295:Z296" si="687">SUM(Y296)</f>
        <v>260</v>
      </c>
      <c r="Z295" s="21">
        <f t="shared" si="687"/>
        <v>0</v>
      </c>
      <c r="AA295" s="6">
        <f t="shared" si="615"/>
        <v>0</v>
      </c>
      <c r="AB295" s="25"/>
    </row>
    <row r="296" spans="2:28">
      <c r="B296" s="16" t="s">
        <v>1</v>
      </c>
      <c r="C296" s="7" t="s">
        <v>23</v>
      </c>
      <c r="D296" s="8">
        <f t="shared" si="680"/>
        <v>260</v>
      </c>
      <c r="E296" s="8">
        <f t="shared" si="680"/>
        <v>0</v>
      </c>
      <c r="F296" s="8">
        <f t="shared" si="681"/>
        <v>159.08000000000001</v>
      </c>
      <c r="G296" s="8">
        <f t="shared" si="681"/>
        <v>0</v>
      </c>
      <c r="H296" s="8">
        <f t="shared" si="681"/>
        <v>0</v>
      </c>
      <c r="I296" s="8">
        <f t="shared" si="682"/>
        <v>159.07919999999999</v>
      </c>
      <c r="J296" s="8">
        <f t="shared" si="682"/>
        <v>0</v>
      </c>
      <c r="K296" s="8">
        <f t="shared" si="682"/>
        <v>0</v>
      </c>
      <c r="L296" s="8">
        <f t="shared" si="682"/>
        <v>0</v>
      </c>
      <c r="M296" s="8">
        <f t="shared" si="683"/>
        <v>262</v>
      </c>
      <c r="N296" s="8">
        <f t="shared" si="683"/>
        <v>0</v>
      </c>
      <c r="O296" s="8">
        <f t="shared" si="684"/>
        <v>252</v>
      </c>
      <c r="P296" s="8">
        <f t="shared" si="684"/>
        <v>0</v>
      </c>
      <c r="Q296" s="8">
        <f t="shared" si="684"/>
        <v>0</v>
      </c>
      <c r="R296" s="8">
        <f t="shared" si="685"/>
        <v>89.964280000000002</v>
      </c>
      <c r="S296" s="8">
        <f t="shared" si="685"/>
        <v>0</v>
      </c>
      <c r="T296" s="8">
        <f t="shared" si="685"/>
        <v>0</v>
      </c>
      <c r="U296" s="8">
        <f t="shared" si="685"/>
        <v>0</v>
      </c>
      <c r="V296" s="8">
        <f t="shared" si="685"/>
        <v>0</v>
      </c>
      <c r="W296" s="8">
        <f t="shared" si="686"/>
        <v>260</v>
      </c>
      <c r="X296" s="8">
        <f t="shared" si="686"/>
        <v>0</v>
      </c>
      <c r="Y296" s="8">
        <f t="shared" si="687"/>
        <v>260</v>
      </c>
      <c r="Z296" s="22">
        <f t="shared" si="687"/>
        <v>0</v>
      </c>
      <c r="AA296" s="8">
        <f t="shared" si="615"/>
        <v>0</v>
      </c>
      <c r="AB296" s="25"/>
    </row>
    <row r="297" spans="2:28">
      <c r="B297" s="16" t="s">
        <v>1</v>
      </c>
      <c r="C297" s="9" t="s">
        <v>28</v>
      </c>
      <c r="D297" s="8">
        <v>260</v>
      </c>
      <c r="E297" s="8">
        <v>0</v>
      </c>
      <c r="F297" s="8">
        <v>159.08000000000001</v>
      </c>
      <c r="G297" s="8">
        <v>0</v>
      </c>
      <c r="H297" s="8">
        <v>0</v>
      </c>
      <c r="I297" s="8">
        <v>159.07919999999999</v>
      </c>
      <c r="J297" s="8">
        <v>0</v>
      </c>
      <c r="K297" s="8">
        <v>0</v>
      </c>
      <c r="L297" s="8">
        <v>0</v>
      </c>
      <c r="M297" s="8">
        <v>262</v>
      </c>
      <c r="N297" s="8">
        <v>0</v>
      </c>
      <c r="O297" s="8">
        <v>252</v>
      </c>
      <c r="P297" s="8">
        <v>0</v>
      </c>
      <c r="Q297" s="8">
        <v>0</v>
      </c>
      <c r="R297" s="8">
        <v>89.964280000000002</v>
      </c>
      <c r="S297" s="8">
        <v>0</v>
      </c>
      <c r="T297" s="8">
        <v>0</v>
      </c>
      <c r="U297" s="8">
        <v>0</v>
      </c>
      <c r="V297" s="8">
        <v>0</v>
      </c>
      <c r="W297" s="8">
        <v>260</v>
      </c>
      <c r="X297" s="8">
        <v>0</v>
      </c>
      <c r="Y297" s="8">
        <v>260</v>
      </c>
      <c r="Z297" s="22">
        <v>0</v>
      </c>
      <c r="AA297" s="8">
        <f t="shared" si="615"/>
        <v>0</v>
      </c>
      <c r="AB297" s="25"/>
    </row>
    <row r="298" spans="2:28" ht="45">
      <c r="B298" s="16" t="s">
        <v>113</v>
      </c>
      <c r="C298" s="5" t="s">
        <v>114</v>
      </c>
      <c r="D298" s="6">
        <f t="shared" ref="D298:E299" si="688">SUM(D299)</f>
        <v>260</v>
      </c>
      <c r="E298" s="6">
        <f t="shared" si="688"/>
        <v>0</v>
      </c>
      <c r="F298" s="6">
        <f t="shared" ref="F298:H299" si="689">SUM(F299)</f>
        <v>255.5</v>
      </c>
      <c r="G298" s="6">
        <f t="shared" si="689"/>
        <v>0</v>
      </c>
      <c r="H298" s="6">
        <f t="shared" si="689"/>
        <v>0</v>
      </c>
      <c r="I298" s="6">
        <f t="shared" ref="I298:L299" si="690">SUM(I299)</f>
        <v>255.5</v>
      </c>
      <c r="J298" s="6">
        <f t="shared" si="690"/>
        <v>0</v>
      </c>
      <c r="K298" s="6">
        <f t="shared" si="690"/>
        <v>0</v>
      </c>
      <c r="L298" s="6">
        <f t="shared" si="690"/>
        <v>0</v>
      </c>
      <c r="M298" s="6">
        <f t="shared" ref="M298:N299" si="691">SUM(M299)</f>
        <v>257</v>
      </c>
      <c r="N298" s="6">
        <f t="shared" si="691"/>
        <v>0</v>
      </c>
      <c r="O298" s="6">
        <f t="shared" ref="O298:Q299" si="692">SUM(O299)</f>
        <v>255.5</v>
      </c>
      <c r="P298" s="6">
        <f t="shared" si="692"/>
        <v>0</v>
      </c>
      <c r="Q298" s="6">
        <f t="shared" si="692"/>
        <v>0</v>
      </c>
      <c r="R298" s="6">
        <f t="shared" ref="R298:V299" si="693">SUM(R299)</f>
        <v>170.8</v>
      </c>
      <c r="S298" s="6">
        <f t="shared" si="693"/>
        <v>0</v>
      </c>
      <c r="T298" s="6">
        <f t="shared" si="693"/>
        <v>0</v>
      </c>
      <c r="U298" s="6">
        <f t="shared" si="693"/>
        <v>0</v>
      </c>
      <c r="V298" s="6">
        <f t="shared" si="693"/>
        <v>0</v>
      </c>
      <c r="W298" s="6">
        <f t="shared" ref="W298:X299" si="694">SUM(W299)</f>
        <v>260</v>
      </c>
      <c r="X298" s="6">
        <f t="shared" si="694"/>
        <v>0</v>
      </c>
      <c r="Y298" s="6">
        <f t="shared" ref="Y298:Z299" si="695">SUM(Y299)</f>
        <v>260</v>
      </c>
      <c r="Z298" s="21">
        <f t="shared" si="695"/>
        <v>0</v>
      </c>
      <c r="AA298" s="6">
        <f t="shared" si="615"/>
        <v>0</v>
      </c>
      <c r="AB298" s="25"/>
    </row>
    <row r="299" spans="2:28">
      <c r="B299" s="16" t="s">
        <v>1</v>
      </c>
      <c r="C299" s="7" t="s">
        <v>23</v>
      </c>
      <c r="D299" s="8">
        <f t="shared" si="688"/>
        <v>260</v>
      </c>
      <c r="E299" s="8">
        <f t="shared" si="688"/>
        <v>0</v>
      </c>
      <c r="F299" s="8">
        <f t="shared" si="689"/>
        <v>255.5</v>
      </c>
      <c r="G299" s="8">
        <f t="shared" si="689"/>
        <v>0</v>
      </c>
      <c r="H299" s="8">
        <f t="shared" si="689"/>
        <v>0</v>
      </c>
      <c r="I299" s="8">
        <f t="shared" si="690"/>
        <v>255.5</v>
      </c>
      <c r="J299" s="8">
        <f t="shared" si="690"/>
        <v>0</v>
      </c>
      <c r="K299" s="8">
        <f t="shared" si="690"/>
        <v>0</v>
      </c>
      <c r="L299" s="8">
        <f t="shared" si="690"/>
        <v>0</v>
      </c>
      <c r="M299" s="8">
        <f t="shared" si="691"/>
        <v>257</v>
      </c>
      <c r="N299" s="8">
        <f t="shared" si="691"/>
        <v>0</v>
      </c>
      <c r="O299" s="8">
        <f t="shared" si="692"/>
        <v>255.5</v>
      </c>
      <c r="P299" s="8">
        <f t="shared" si="692"/>
        <v>0</v>
      </c>
      <c r="Q299" s="8">
        <f t="shared" si="692"/>
        <v>0</v>
      </c>
      <c r="R299" s="8">
        <f t="shared" si="693"/>
        <v>170.8</v>
      </c>
      <c r="S299" s="8">
        <f t="shared" si="693"/>
        <v>0</v>
      </c>
      <c r="T299" s="8">
        <f t="shared" si="693"/>
        <v>0</v>
      </c>
      <c r="U299" s="8">
        <f t="shared" si="693"/>
        <v>0</v>
      </c>
      <c r="V299" s="8">
        <f t="shared" si="693"/>
        <v>0</v>
      </c>
      <c r="W299" s="8">
        <f t="shared" si="694"/>
        <v>260</v>
      </c>
      <c r="X299" s="8">
        <f t="shared" si="694"/>
        <v>0</v>
      </c>
      <c r="Y299" s="8">
        <f t="shared" si="695"/>
        <v>260</v>
      </c>
      <c r="Z299" s="22">
        <f t="shared" si="695"/>
        <v>0</v>
      </c>
      <c r="AA299" s="8">
        <f t="shared" si="615"/>
        <v>0</v>
      </c>
      <c r="AB299" s="25"/>
    </row>
    <row r="300" spans="2:28">
      <c r="B300" s="16" t="s">
        <v>1</v>
      </c>
      <c r="C300" s="9" t="s">
        <v>28</v>
      </c>
      <c r="D300" s="8">
        <v>260</v>
      </c>
      <c r="E300" s="8">
        <v>0</v>
      </c>
      <c r="F300" s="8">
        <v>255.5</v>
      </c>
      <c r="G300" s="8">
        <v>0</v>
      </c>
      <c r="H300" s="8">
        <v>0</v>
      </c>
      <c r="I300" s="8">
        <v>255.5</v>
      </c>
      <c r="J300" s="8">
        <v>0</v>
      </c>
      <c r="K300" s="8">
        <v>0</v>
      </c>
      <c r="L300" s="8">
        <v>0</v>
      </c>
      <c r="M300" s="8">
        <v>257</v>
      </c>
      <c r="N300" s="8">
        <v>0</v>
      </c>
      <c r="O300" s="8">
        <v>255.5</v>
      </c>
      <c r="P300" s="8">
        <v>0</v>
      </c>
      <c r="Q300" s="8">
        <v>0</v>
      </c>
      <c r="R300" s="8">
        <v>170.8</v>
      </c>
      <c r="S300" s="8">
        <v>0</v>
      </c>
      <c r="T300" s="8">
        <v>0</v>
      </c>
      <c r="U300" s="8">
        <v>0</v>
      </c>
      <c r="V300" s="8">
        <v>0</v>
      </c>
      <c r="W300" s="8">
        <v>260</v>
      </c>
      <c r="X300" s="8">
        <v>0</v>
      </c>
      <c r="Y300" s="8">
        <v>260</v>
      </c>
      <c r="Z300" s="22">
        <v>0</v>
      </c>
      <c r="AA300" s="8">
        <f t="shared" si="615"/>
        <v>0</v>
      </c>
      <c r="AB300" s="25"/>
    </row>
    <row r="301" spans="2:28">
      <c r="B301" s="16" t="s">
        <v>115</v>
      </c>
      <c r="C301" s="5" t="s">
        <v>116</v>
      </c>
      <c r="D301" s="6">
        <f t="shared" ref="D301:E302" si="696">SUM(D302)</f>
        <v>0</v>
      </c>
      <c r="E301" s="6">
        <f t="shared" si="696"/>
        <v>0</v>
      </c>
      <c r="F301" s="6">
        <f t="shared" ref="F301:H302" si="697">SUM(F302)</f>
        <v>0</v>
      </c>
      <c r="G301" s="6">
        <f t="shared" si="697"/>
        <v>0</v>
      </c>
      <c r="H301" s="6">
        <f t="shared" si="697"/>
        <v>0</v>
      </c>
      <c r="I301" s="6">
        <f t="shared" ref="I301:L302" si="698">SUM(I302)</f>
        <v>0</v>
      </c>
      <c r="J301" s="6">
        <f t="shared" si="698"/>
        <v>0</v>
      </c>
      <c r="K301" s="6">
        <f t="shared" si="698"/>
        <v>0</v>
      </c>
      <c r="L301" s="6">
        <f t="shared" si="698"/>
        <v>0</v>
      </c>
      <c r="M301" s="6">
        <f t="shared" ref="M301:N302" si="699">SUM(M302)</f>
        <v>0</v>
      </c>
      <c r="N301" s="6">
        <f t="shared" si="699"/>
        <v>0</v>
      </c>
      <c r="O301" s="6">
        <f t="shared" ref="O301:Q302" si="700">SUM(O302)</f>
        <v>496.1</v>
      </c>
      <c r="P301" s="6">
        <f t="shared" si="700"/>
        <v>0</v>
      </c>
      <c r="Q301" s="6">
        <f t="shared" si="700"/>
        <v>0</v>
      </c>
      <c r="R301" s="6">
        <f t="shared" ref="R301:V302" si="701">SUM(R302)</f>
        <v>377.9</v>
      </c>
      <c r="S301" s="6">
        <f t="shared" si="701"/>
        <v>0</v>
      </c>
      <c r="T301" s="6">
        <f t="shared" si="701"/>
        <v>0</v>
      </c>
      <c r="U301" s="6">
        <f t="shared" si="701"/>
        <v>0</v>
      </c>
      <c r="V301" s="6">
        <f t="shared" si="701"/>
        <v>0</v>
      </c>
      <c r="W301" s="6">
        <f t="shared" ref="W301:X302" si="702">SUM(W302)</f>
        <v>930</v>
      </c>
      <c r="X301" s="6">
        <f t="shared" si="702"/>
        <v>0</v>
      </c>
      <c r="Y301" s="6">
        <f t="shared" ref="Y301:Z302" si="703">SUM(Y302)</f>
        <v>930</v>
      </c>
      <c r="Z301" s="21">
        <f t="shared" si="703"/>
        <v>0</v>
      </c>
      <c r="AA301" s="6">
        <f t="shared" si="615"/>
        <v>0</v>
      </c>
      <c r="AB301" s="25"/>
    </row>
    <row r="302" spans="2:28">
      <c r="B302" s="16" t="s">
        <v>1</v>
      </c>
      <c r="C302" s="7" t="s">
        <v>23</v>
      </c>
      <c r="D302" s="8">
        <f t="shared" si="696"/>
        <v>0</v>
      </c>
      <c r="E302" s="8">
        <f t="shared" si="696"/>
        <v>0</v>
      </c>
      <c r="F302" s="8">
        <f t="shared" si="697"/>
        <v>0</v>
      </c>
      <c r="G302" s="8">
        <f t="shared" si="697"/>
        <v>0</v>
      </c>
      <c r="H302" s="8">
        <f t="shared" si="697"/>
        <v>0</v>
      </c>
      <c r="I302" s="8">
        <f t="shared" si="698"/>
        <v>0</v>
      </c>
      <c r="J302" s="8">
        <f t="shared" si="698"/>
        <v>0</v>
      </c>
      <c r="K302" s="8">
        <f t="shared" si="698"/>
        <v>0</v>
      </c>
      <c r="L302" s="8">
        <f t="shared" si="698"/>
        <v>0</v>
      </c>
      <c r="M302" s="8">
        <f t="shared" si="699"/>
        <v>0</v>
      </c>
      <c r="N302" s="8">
        <f t="shared" si="699"/>
        <v>0</v>
      </c>
      <c r="O302" s="8">
        <f t="shared" si="700"/>
        <v>496.1</v>
      </c>
      <c r="P302" s="8">
        <f t="shared" si="700"/>
        <v>0</v>
      </c>
      <c r="Q302" s="8">
        <f t="shared" si="700"/>
        <v>0</v>
      </c>
      <c r="R302" s="8">
        <f t="shared" si="701"/>
        <v>377.9</v>
      </c>
      <c r="S302" s="8">
        <f t="shared" si="701"/>
        <v>0</v>
      </c>
      <c r="T302" s="8">
        <f t="shared" si="701"/>
        <v>0</v>
      </c>
      <c r="U302" s="8">
        <f t="shared" si="701"/>
        <v>0</v>
      </c>
      <c r="V302" s="8">
        <f t="shared" si="701"/>
        <v>0</v>
      </c>
      <c r="W302" s="8">
        <f t="shared" si="702"/>
        <v>930</v>
      </c>
      <c r="X302" s="8">
        <f t="shared" si="702"/>
        <v>0</v>
      </c>
      <c r="Y302" s="8">
        <f t="shared" si="703"/>
        <v>930</v>
      </c>
      <c r="Z302" s="22">
        <f t="shared" si="703"/>
        <v>0</v>
      </c>
      <c r="AA302" s="8">
        <f t="shared" si="615"/>
        <v>0</v>
      </c>
      <c r="AB302" s="25"/>
    </row>
    <row r="303" spans="2:28">
      <c r="B303" s="16" t="s">
        <v>1</v>
      </c>
      <c r="C303" s="9" t="s">
        <v>28</v>
      </c>
      <c r="D303" s="8">
        <v>0</v>
      </c>
      <c r="E303" s="8">
        <v>0</v>
      </c>
      <c r="F303" s="8">
        <v>0</v>
      </c>
      <c r="G303" s="8">
        <v>0</v>
      </c>
      <c r="H303" s="8">
        <v>0</v>
      </c>
      <c r="I303" s="8">
        <v>0</v>
      </c>
      <c r="J303" s="8">
        <v>0</v>
      </c>
      <c r="K303" s="8">
        <v>0</v>
      </c>
      <c r="L303" s="8">
        <v>0</v>
      </c>
      <c r="M303" s="8">
        <v>0</v>
      </c>
      <c r="N303" s="8">
        <v>0</v>
      </c>
      <c r="O303" s="8">
        <v>496.1</v>
      </c>
      <c r="P303" s="8">
        <v>0</v>
      </c>
      <c r="Q303" s="8">
        <v>0</v>
      </c>
      <c r="R303" s="8">
        <v>377.9</v>
      </c>
      <c r="S303" s="8">
        <v>0</v>
      </c>
      <c r="T303" s="8">
        <v>0</v>
      </c>
      <c r="U303" s="8">
        <v>0</v>
      </c>
      <c r="V303" s="8">
        <v>0</v>
      </c>
      <c r="W303" s="8">
        <v>930</v>
      </c>
      <c r="X303" s="8">
        <v>0</v>
      </c>
      <c r="Y303" s="8">
        <v>930</v>
      </c>
      <c r="Z303" s="22">
        <v>0</v>
      </c>
      <c r="AA303" s="8">
        <f t="shared" si="615"/>
        <v>0</v>
      </c>
      <c r="AB303" s="25"/>
    </row>
    <row r="304" spans="2:28" ht="30">
      <c r="B304" s="16" t="s">
        <v>117</v>
      </c>
      <c r="C304" s="5" t="s">
        <v>118</v>
      </c>
      <c r="D304" s="6">
        <f t="shared" ref="D304:E305" si="704">SUM(D305)</f>
        <v>0</v>
      </c>
      <c r="E304" s="6">
        <f t="shared" si="704"/>
        <v>0</v>
      </c>
      <c r="F304" s="6">
        <f t="shared" ref="F304:H305" si="705">SUM(F305)</f>
        <v>0</v>
      </c>
      <c r="G304" s="6">
        <f t="shared" si="705"/>
        <v>0</v>
      </c>
      <c r="H304" s="6">
        <f t="shared" si="705"/>
        <v>0</v>
      </c>
      <c r="I304" s="6">
        <f t="shared" ref="I304:L305" si="706">SUM(I305)</f>
        <v>0</v>
      </c>
      <c r="J304" s="6">
        <f t="shared" si="706"/>
        <v>0</v>
      </c>
      <c r="K304" s="6">
        <f t="shared" si="706"/>
        <v>0</v>
      </c>
      <c r="L304" s="6">
        <f t="shared" si="706"/>
        <v>0</v>
      </c>
      <c r="M304" s="6">
        <f t="shared" ref="M304:N305" si="707">SUM(M305)</f>
        <v>0</v>
      </c>
      <c r="N304" s="6">
        <f t="shared" si="707"/>
        <v>0</v>
      </c>
      <c r="O304" s="6">
        <f t="shared" ref="O304:Q305" si="708">SUM(O305)</f>
        <v>0</v>
      </c>
      <c r="P304" s="6">
        <f t="shared" si="708"/>
        <v>0</v>
      </c>
      <c r="Q304" s="6">
        <f t="shared" si="708"/>
        <v>0</v>
      </c>
      <c r="R304" s="6">
        <f t="shared" ref="R304:V305" si="709">SUM(R305)</f>
        <v>0</v>
      </c>
      <c r="S304" s="6">
        <f t="shared" si="709"/>
        <v>0</v>
      </c>
      <c r="T304" s="6">
        <f t="shared" si="709"/>
        <v>0</v>
      </c>
      <c r="U304" s="6">
        <f t="shared" si="709"/>
        <v>0</v>
      </c>
      <c r="V304" s="6">
        <f t="shared" si="709"/>
        <v>0</v>
      </c>
      <c r="W304" s="6">
        <f t="shared" ref="W304:X305" si="710">SUM(W305)</f>
        <v>200</v>
      </c>
      <c r="X304" s="6">
        <f t="shared" si="710"/>
        <v>0</v>
      </c>
      <c r="Y304" s="6">
        <f t="shared" ref="Y304:Z305" si="711">SUM(Y305)</f>
        <v>200</v>
      </c>
      <c r="Z304" s="21">
        <f t="shared" si="711"/>
        <v>0</v>
      </c>
      <c r="AA304" s="6">
        <f t="shared" si="615"/>
        <v>0</v>
      </c>
      <c r="AB304" s="25"/>
    </row>
    <row r="305" spans="2:28">
      <c r="B305" s="16" t="s">
        <v>1</v>
      </c>
      <c r="C305" s="7" t="s">
        <v>23</v>
      </c>
      <c r="D305" s="8">
        <f t="shared" si="704"/>
        <v>0</v>
      </c>
      <c r="E305" s="8">
        <f t="shared" si="704"/>
        <v>0</v>
      </c>
      <c r="F305" s="8">
        <f t="shared" si="705"/>
        <v>0</v>
      </c>
      <c r="G305" s="8">
        <f t="shared" si="705"/>
        <v>0</v>
      </c>
      <c r="H305" s="8">
        <f t="shared" si="705"/>
        <v>0</v>
      </c>
      <c r="I305" s="8">
        <f t="shared" si="706"/>
        <v>0</v>
      </c>
      <c r="J305" s="8">
        <f t="shared" si="706"/>
        <v>0</v>
      </c>
      <c r="K305" s="8">
        <f t="shared" si="706"/>
        <v>0</v>
      </c>
      <c r="L305" s="8">
        <f t="shared" si="706"/>
        <v>0</v>
      </c>
      <c r="M305" s="8">
        <f t="shared" si="707"/>
        <v>0</v>
      </c>
      <c r="N305" s="8">
        <f t="shared" si="707"/>
        <v>0</v>
      </c>
      <c r="O305" s="8">
        <f t="shared" si="708"/>
        <v>0</v>
      </c>
      <c r="P305" s="8">
        <f t="shared" si="708"/>
        <v>0</v>
      </c>
      <c r="Q305" s="8">
        <f t="shared" si="708"/>
        <v>0</v>
      </c>
      <c r="R305" s="8">
        <f t="shared" si="709"/>
        <v>0</v>
      </c>
      <c r="S305" s="8">
        <f t="shared" si="709"/>
        <v>0</v>
      </c>
      <c r="T305" s="8">
        <f t="shared" si="709"/>
        <v>0</v>
      </c>
      <c r="U305" s="8">
        <f t="shared" si="709"/>
        <v>0</v>
      </c>
      <c r="V305" s="8">
        <f t="shared" si="709"/>
        <v>0</v>
      </c>
      <c r="W305" s="8">
        <f t="shared" si="710"/>
        <v>200</v>
      </c>
      <c r="X305" s="8">
        <f t="shared" si="710"/>
        <v>0</v>
      </c>
      <c r="Y305" s="8">
        <f t="shared" si="711"/>
        <v>200</v>
      </c>
      <c r="Z305" s="22">
        <f t="shared" si="711"/>
        <v>0</v>
      </c>
      <c r="AA305" s="8">
        <f t="shared" si="615"/>
        <v>0</v>
      </c>
      <c r="AB305" s="25"/>
    </row>
    <row r="306" spans="2:28">
      <c r="B306" s="16" t="s">
        <v>1</v>
      </c>
      <c r="C306" s="9" t="s">
        <v>28</v>
      </c>
      <c r="D306" s="8">
        <v>0</v>
      </c>
      <c r="E306" s="8">
        <v>0</v>
      </c>
      <c r="F306" s="8">
        <v>0</v>
      </c>
      <c r="G306" s="8">
        <v>0</v>
      </c>
      <c r="H306" s="8">
        <v>0</v>
      </c>
      <c r="I306" s="8">
        <v>0</v>
      </c>
      <c r="J306" s="8">
        <v>0</v>
      </c>
      <c r="K306" s="8">
        <v>0</v>
      </c>
      <c r="L306" s="8">
        <v>0</v>
      </c>
      <c r="M306" s="8">
        <v>0</v>
      </c>
      <c r="N306" s="8">
        <v>0</v>
      </c>
      <c r="O306" s="8">
        <v>0</v>
      </c>
      <c r="P306" s="8">
        <v>0</v>
      </c>
      <c r="Q306" s="8">
        <v>0</v>
      </c>
      <c r="R306" s="8">
        <v>0</v>
      </c>
      <c r="S306" s="8">
        <v>0</v>
      </c>
      <c r="T306" s="8">
        <v>0</v>
      </c>
      <c r="U306" s="8">
        <v>0</v>
      </c>
      <c r="V306" s="8">
        <v>0</v>
      </c>
      <c r="W306" s="8">
        <v>200</v>
      </c>
      <c r="X306" s="8">
        <v>0</v>
      </c>
      <c r="Y306" s="8">
        <v>200</v>
      </c>
      <c r="Z306" s="22">
        <v>0</v>
      </c>
      <c r="AA306" s="8">
        <f t="shared" si="615"/>
        <v>0</v>
      </c>
      <c r="AB306" s="25"/>
    </row>
    <row r="307" spans="2:28" ht="45">
      <c r="B307" s="16" t="s">
        <v>119</v>
      </c>
      <c r="C307" s="5" t="s">
        <v>120</v>
      </c>
      <c r="D307" s="6">
        <f t="shared" ref="D307:E308" si="712">SUM(D308)</f>
        <v>0</v>
      </c>
      <c r="E307" s="6">
        <f t="shared" si="712"/>
        <v>0</v>
      </c>
      <c r="F307" s="6">
        <f t="shared" ref="F307:H308" si="713">SUM(F308)</f>
        <v>0</v>
      </c>
      <c r="G307" s="6">
        <f t="shared" si="713"/>
        <v>0</v>
      </c>
      <c r="H307" s="6">
        <f t="shared" si="713"/>
        <v>0</v>
      </c>
      <c r="I307" s="6">
        <f t="shared" ref="I307:L308" si="714">SUM(I308)</f>
        <v>0</v>
      </c>
      <c r="J307" s="6">
        <f t="shared" si="714"/>
        <v>0</v>
      </c>
      <c r="K307" s="6">
        <f t="shared" si="714"/>
        <v>0</v>
      </c>
      <c r="L307" s="6">
        <f t="shared" si="714"/>
        <v>0</v>
      </c>
      <c r="M307" s="6">
        <f t="shared" ref="M307:N308" si="715">SUM(M308)</f>
        <v>0</v>
      </c>
      <c r="N307" s="6">
        <f t="shared" si="715"/>
        <v>0</v>
      </c>
      <c r="O307" s="6">
        <f t="shared" ref="O307:Q308" si="716">SUM(O308)</f>
        <v>0</v>
      </c>
      <c r="P307" s="6">
        <f t="shared" si="716"/>
        <v>0</v>
      </c>
      <c r="Q307" s="6">
        <f t="shared" si="716"/>
        <v>0</v>
      </c>
      <c r="R307" s="6">
        <f t="shared" ref="R307:V308" si="717">SUM(R308)</f>
        <v>0</v>
      </c>
      <c r="S307" s="6">
        <f t="shared" si="717"/>
        <v>0</v>
      </c>
      <c r="T307" s="6">
        <f t="shared" si="717"/>
        <v>0</v>
      </c>
      <c r="U307" s="6">
        <f t="shared" si="717"/>
        <v>0</v>
      </c>
      <c r="V307" s="6">
        <f t="shared" si="717"/>
        <v>0</v>
      </c>
      <c r="W307" s="6">
        <f t="shared" ref="W307:X308" si="718">SUM(W308)</f>
        <v>40</v>
      </c>
      <c r="X307" s="6">
        <f t="shared" si="718"/>
        <v>0</v>
      </c>
      <c r="Y307" s="6">
        <f t="shared" ref="Y307:Z308" si="719">SUM(Y308)</f>
        <v>40</v>
      </c>
      <c r="Z307" s="21">
        <f t="shared" si="719"/>
        <v>0</v>
      </c>
      <c r="AA307" s="6">
        <f t="shared" si="615"/>
        <v>0</v>
      </c>
      <c r="AB307" s="25"/>
    </row>
    <row r="308" spans="2:28">
      <c r="B308" s="16" t="s">
        <v>1</v>
      </c>
      <c r="C308" s="7" t="s">
        <v>23</v>
      </c>
      <c r="D308" s="8">
        <f t="shared" si="712"/>
        <v>0</v>
      </c>
      <c r="E308" s="8">
        <f t="shared" si="712"/>
        <v>0</v>
      </c>
      <c r="F308" s="8">
        <f t="shared" si="713"/>
        <v>0</v>
      </c>
      <c r="G308" s="8">
        <f t="shared" si="713"/>
        <v>0</v>
      </c>
      <c r="H308" s="8">
        <f t="shared" si="713"/>
        <v>0</v>
      </c>
      <c r="I308" s="8">
        <f t="shared" si="714"/>
        <v>0</v>
      </c>
      <c r="J308" s="8">
        <f t="shared" si="714"/>
        <v>0</v>
      </c>
      <c r="K308" s="8">
        <f t="shared" si="714"/>
        <v>0</v>
      </c>
      <c r="L308" s="8">
        <f t="shared" si="714"/>
        <v>0</v>
      </c>
      <c r="M308" s="8">
        <f t="shared" si="715"/>
        <v>0</v>
      </c>
      <c r="N308" s="8">
        <f t="shared" si="715"/>
        <v>0</v>
      </c>
      <c r="O308" s="8">
        <f t="shared" si="716"/>
        <v>0</v>
      </c>
      <c r="P308" s="8">
        <f t="shared" si="716"/>
        <v>0</v>
      </c>
      <c r="Q308" s="8">
        <f t="shared" si="716"/>
        <v>0</v>
      </c>
      <c r="R308" s="8">
        <f t="shared" si="717"/>
        <v>0</v>
      </c>
      <c r="S308" s="8">
        <f t="shared" si="717"/>
        <v>0</v>
      </c>
      <c r="T308" s="8">
        <f t="shared" si="717"/>
        <v>0</v>
      </c>
      <c r="U308" s="8">
        <f t="shared" si="717"/>
        <v>0</v>
      </c>
      <c r="V308" s="8">
        <f t="shared" si="717"/>
        <v>0</v>
      </c>
      <c r="W308" s="8">
        <f t="shared" si="718"/>
        <v>40</v>
      </c>
      <c r="X308" s="8">
        <f t="shared" si="718"/>
        <v>0</v>
      </c>
      <c r="Y308" s="8">
        <f t="shared" si="719"/>
        <v>40</v>
      </c>
      <c r="Z308" s="22">
        <f t="shared" si="719"/>
        <v>0</v>
      </c>
      <c r="AA308" s="8">
        <f t="shared" si="615"/>
        <v>0</v>
      </c>
      <c r="AB308" s="25"/>
    </row>
    <row r="309" spans="2:28">
      <c r="B309" s="16" t="s">
        <v>1</v>
      </c>
      <c r="C309" s="9" t="s">
        <v>28</v>
      </c>
      <c r="D309" s="8">
        <v>0</v>
      </c>
      <c r="E309" s="8">
        <v>0</v>
      </c>
      <c r="F309" s="8">
        <v>0</v>
      </c>
      <c r="G309" s="8">
        <v>0</v>
      </c>
      <c r="H309" s="8">
        <v>0</v>
      </c>
      <c r="I309" s="8">
        <v>0</v>
      </c>
      <c r="J309" s="8">
        <v>0</v>
      </c>
      <c r="K309" s="8">
        <v>0</v>
      </c>
      <c r="L309" s="8">
        <v>0</v>
      </c>
      <c r="M309" s="8">
        <v>0</v>
      </c>
      <c r="N309" s="8">
        <v>0</v>
      </c>
      <c r="O309" s="8">
        <v>0</v>
      </c>
      <c r="P309" s="8">
        <v>0</v>
      </c>
      <c r="Q309" s="8">
        <v>0</v>
      </c>
      <c r="R309" s="8">
        <v>0</v>
      </c>
      <c r="S309" s="8">
        <v>0</v>
      </c>
      <c r="T309" s="8">
        <v>0</v>
      </c>
      <c r="U309" s="8">
        <v>0</v>
      </c>
      <c r="V309" s="8">
        <v>0</v>
      </c>
      <c r="W309" s="8">
        <v>40</v>
      </c>
      <c r="X309" s="8">
        <v>0</v>
      </c>
      <c r="Y309" s="8">
        <v>40</v>
      </c>
      <c r="Z309" s="22">
        <v>0</v>
      </c>
      <c r="AA309" s="8">
        <f t="shared" si="615"/>
        <v>0</v>
      </c>
      <c r="AB309" s="25"/>
    </row>
    <row r="310" spans="2:28">
      <c r="B310" s="16" t="s">
        <v>121</v>
      </c>
      <c r="C310" s="5" t="s">
        <v>122</v>
      </c>
      <c r="D310" s="6">
        <f t="shared" ref="D310:E312" si="720">SUM(D313,D316,D319,D322)</f>
        <v>46500</v>
      </c>
      <c r="E310" s="6">
        <f t="shared" si="720"/>
        <v>0</v>
      </c>
      <c r="F310" s="6">
        <f t="shared" ref="F310:H312" si="721">SUM(F313,F316,F319,F322)</f>
        <v>52794.74</v>
      </c>
      <c r="G310" s="6">
        <f t="shared" si="721"/>
        <v>0</v>
      </c>
      <c r="H310" s="6">
        <f t="shared" si="721"/>
        <v>0</v>
      </c>
      <c r="I310" s="6">
        <f t="shared" ref="I310:L310" si="722">SUM(I313,I316,I319,I322)</f>
        <v>52794.56594</v>
      </c>
      <c r="J310" s="6">
        <f t="shared" si="722"/>
        <v>0</v>
      </c>
      <c r="K310" s="6">
        <f t="shared" si="722"/>
        <v>0</v>
      </c>
      <c r="L310" s="6">
        <f t="shared" si="722"/>
        <v>0</v>
      </c>
      <c r="M310" s="6">
        <f t="shared" ref="M310:N312" si="723">SUM(M313,M316,M319,M322)</f>
        <v>64100</v>
      </c>
      <c r="N310" s="6">
        <f t="shared" si="723"/>
        <v>0</v>
      </c>
      <c r="O310" s="6">
        <f t="shared" ref="O310:Q312" si="724">SUM(O313,O316,O319,O322)</f>
        <v>64100</v>
      </c>
      <c r="P310" s="6">
        <f t="shared" si="724"/>
        <v>0</v>
      </c>
      <c r="Q310" s="6">
        <f t="shared" si="724"/>
        <v>0</v>
      </c>
      <c r="R310" s="6">
        <f t="shared" ref="R310:V310" si="725">SUM(R313,R316,R319,R322)</f>
        <v>38033.583059999997</v>
      </c>
      <c r="S310" s="6">
        <f t="shared" si="725"/>
        <v>0</v>
      </c>
      <c r="T310" s="6">
        <f t="shared" si="725"/>
        <v>0</v>
      </c>
      <c r="U310" s="6">
        <f t="shared" si="725"/>
        <v>0</v>
      </c>
      <c r="V310" s="6">
        <f t="shared" si="725"/>
        <v>0</v>
      </c>
      <c r="W310" s="6">
        <f t="shared" ref="W310:X312" si="726">SUM(W313,W316,W319,W322)</f>
        <v>68000</v>
      </c>
      <c r="X310" s="6">
        <f t="shared" si="726"/>
        <v>0</v>
      </c>
      <c r="Y310" s="6">
        <f t="shared" ref="Y310:Z312" si="727">SUM(Y313,Y316,Y319,Y322)</f>
        <v>68000</v>
      </c>
      <c r="Z310" s="21">
        <f t="shared" si="727"/>
        <v>0</v>
      </c>
      <c r="AA310" s="6">
        <f t="shared" si="615"/>
        <v>0</v>
      </c>
      <c r="AB310" s="25"/>
    </row>
    <row r="311" spans="2:28">
      <c r="B311" s="16" t="s">
        <v>1</v>
      </c>
      <c r="C311" s="7" t="s">
        <v>23</v>
      </c>
      <c r="D311" s="8">
        <f t="shared" si="720"/>
        <v>46500</v>
      </c>
      <c r="E311" s="8">
        <f t="shared" si="720"/>
        <v>0</v>
      </c>
      <c r="F311" s="8">
        <f t="shared" si="721"/>
        <v>52794.74</v>
      </c>
      <c r="G311" s="8">
        <f t="shared" si="721"/>
        <v>0</v>
      </c>
      <c r="H311" s="8">
        <f t="shared" si="721"/>
        <v>0</v>
      </c>
      <c r="I311" s="8">
        <f t="shared" ref="I311:L311" si="728">SUM(I314,I317,I320,I323)</f>
        <v>52794.56594</v>
      </c>
      <c r="J311" s="8">
        <f t="shared" si="728"/>
        <v>0</v>
      </c>
      <c r="K311" s="8">
        <f t="shared" si="728"/>
        <v>0</v>
      </c>
      <c r="L311" s="8">
        <f t="shared" si="728"/>
        <v>0</v>
      </c>
      <c r="M311" s="8">
        <f t="shared" si="723"/>
        <v>64100</v>
      </c>
      <c r="N311" s="8">
        <f t="shared" si="723"/>
        <v>0</v>
      </c>
      <c r="O311" s="8">
        <f t="shared" si="724"/>
        <v>64100</v>
      </c>
      <c r="P311" s="8">
        <f t="shared" si="724"/>
        <v>0</v>
      </c>
      <c r="Q311" s="8">
        <f t="shared" si="724"/>
        <v>0</v>
      </c>
      <c r="R311" s="8">
        <f t="shared" ref="R311:V311" si="729">SUM(R314,R317,R320,R323)</f>
        <v>38033.583059999997</v>
      </c>
      <c r="S311" s="8">
        <f t="shared" si="729"/>
        <v>0</v>
      </c>
      <c r="T311" s="8">
        <f t="shared" si="729"/>
        <v>0</v>
      </c>
      <c r="U311" s="8">
        <f t="shared" si="729"/>
        <v>0</v>
      </c>
      <c r="V311" s="8">
        <f t="shared" si="729"/>
        <v>0</v>
      </c>
      <c r="W311" s="8">
        <f t="shared" si="726"/>
        <v>68000</v>
      </c>
      <c r="X311" s="8">
        <f t="shared" si="726"/>
        <v>0</v>
      </c>
      <c r="Y311" s="8">
        <f t="shared" si="727"/>
        <v>68000</v>
      </c>
      <c r="Z311" s="22">
        <f t="shared" si="727"/>
        <v>0</v>
      </c>
      <c r="AA311" s="8">
        <f t="shared" si="615"/>
        <v>0</v>
      </c>
      <c r="AB311" s="25"/>
    </row>
    <row r="312" spans="2:28">
      <c r="B312" s="16" t="s">
        <v>1</v>
      </c>
      <c r="C312" s="9" t="s">
        <v>28</v>
      </c>
      <c r="D312" s="8">
        <f t="shared" si="720"/>
        <v>46500</v>
      </c>
      <c r="E312" s="8">
        <f t="shared" si="720"/>
        <v>0</v>
      </c>
      <c r="F312" s="8">
        <f t="shared" si="721"/>
        <v>52794.74</v>
      </c>
      <c r="G312" s="8">
        <f t="shared" si="721"/>
        <v>0</v>
      </c>
      <c r="H312" s="8">
        <f t="shared" si="721"/>
        <v>0</v>
      </c>
      <c r="I312" s="8">
        <f t="shared" ref="I312:L312" si="730">SUM(I315,I318,I321,I324)</f>
        <v>52794.56594</v>
      </c>
      <c r="J312" s="8">
        <f t="shared" si="730"/>
        <v>0</v>
      </c>
      <c r="K312" s="8">
        <f t="shared" si="730"/>
        <v>0</v>
      </c>
      <c r="L312" s="8">
        <f t="shared" si="730"/>
        <v>0</v>
      </c>
      <c r="M312" s="8">
        <f t="shared" si="723"/>
        <v>64100</v>
      </c>
      <c r="N312" s="8">
        <f t="shared" si="723"/>
        <v>0</v>
      </c>
      <c r="O312" s="8">
        <f t="shared" si="724"/>
        <v>64100</v>
      </c>
      <c r="P312" s="8">
        <f t="shared" si="724"/>
        <v>0</v>
      </c>
      <c r="Q312" s="8">
        <f t="shared" si="724"/>
        <v>0</v>
      </c>
      <c r="R312" s="8">
        <f t="shared" ref="R312:V312" si="731">SUM(R315,R318,R321,R324)</f>
        <v>38033.583059999997</v>
      </c>
      <c r="S312" s="8">
        <f t="shared" si="731"/>
        <v>0</v>
      </c>
      <c r="T312" s="8">
        <f t="shared" si="731"/>
        <v>0</v>
      </c>
      <c r="U312" s="8">
        <f t="shared" si="731"/>
        <v>0</v>
      </c>
      <c r="V312" s="8">
        <f t="shared" si="731"/>
        <v>0</v>
      </c>
      <c r="W312" s="8">
        <f t="shared" si="726"/>
        <v>68000</v>
      </c>
      <c r="X312" s="8">
        <f t="shared" si="726"/>
        <v>0</v>
      </c>
      <c r="Y312" s="8">
        <f t="shared" si="727"/>
        <v>68000</v>
      </c>
      <c r="Z312" s="22">
        <f t="shared" si="727"/>
        <v>0</v>
      </c>
      <c r="AA312" s="8">
        <f t="shared" si="615"/>
        <v>0</v>
      </c>
      <c r="AB312" s="25"/>
    </row>
    <row r="313" spans="2:28" ht="30">
      <c r="B313" s="16" t="s">
        <v>123</v>
      </c>
      <c r="C313" s="5" t="s">
        <v>124</v>
      </c>
      <c r="D313" s="6">
        <f t="shared" ref="D313:E314" si="732">SUM(D314)</f>
        <v>30000</v>
      </c>
      <c r="E313" s="6">
        <f t="shared" si="732"/>
        <v>0</v>
      </c>
      <c r="F313" s="6">
        <f t="shared" ref="F313:H314" si="733">SUM(F314)</f>
        <v>33627.15</v>
      </c>
      <c r="G313" s="6">
        <f t="shared" si="733"/>
        <v>0</v>
      </c>
      <c r="H313" s="6">
        <f t="shared" si="733"/>
        <v>0</v>
      </c>
      <c r="I313" s="6">
        <f t="shared" ref="I313:L314" si="734">SUM(I314)</f>
        <v>33627.148999999998</v>
      </c>
      <c r="J313" s="6">
        <f t="shared" si="734"/>
        <v>0</v>
      </c>
      <c r="K313" s="6">
        <f t="shared" si="734"/>
        <v>0</v>
      </c>
      <c r="L313" s="6">
        <f t="shared" si="734"/>
        <v>0</v>
      </c>
      <c r="M313" s="6">
        <f t="shared" ref="M313:N314" si="735">SUM(M314)</f>
        <v>43500</v>
      </c>
      <c r="N313" s="6">
        <f t="shared" si="735"/>
        <v>0</v>
      </c>
      <c r="O313" s="6">
        <f t="shared" ref="O313:Q314" si="736">SUM(O314)</f>
        <v>43500</v>
      </c>
      <c r="P313" s="6">
        <f t="shared" si="736"/>
        <v>0</v>
      </c>
      <c r="Q313" s="6">
        <f t="shared" si="736"/>
        <v>0</v>
      </c>
      <c r="R313" s="6">
        <f t="shared" ref="R313:V314" si="737">SUM(R314)</f>
        <v>25636.116129999999</v>
      </c>
      <c r="S313" s="6">
        <f t="shared" si="737"/>
        <v>0</v>
      </c>
      <c r="T313" s="6">
        <f t="shared" si="737"/>
        <v>0</v>
      </c>
      <c r="U313" s="6">
        <f t="shared" si="737"/>
        <v>0</v>
      </c>
      <c r="V313" s="6">
        <f t="shared" si="737"/>
        <v>0</v>
      </c>
      <c r="W313" s="6">
        <f t="shared" ref="W313:X314" si="738">SUM(W314)</f>
        <v>45000</v>
      </c>
      <c r="X313" s="6">
        <f t="shared" si="738"/>
        <v>0</v>
      </c>
      <c r="Y313" s="6">
        <f t="shared" ref="Y313:Z314" si="739">SUM(Y314)</f>
        <v>45000</v>
      </c>
      <c r="Z313" s="21">
        <f t="shared" si="739"/>
        <v>0</v>
      </c>
      <c r="AA313" s="6">
        <f t="shared" si="615"/>
        <v>0</v>
      </c>
      <c r="AB313" s="25"/>
    </row>
    <row r="314" spans="2:28">
      <c r="B314" s="16" t="s">
        <v>1</v>
      </c>
      <c r="C314" s="7" t="s">
        <v>23</v>
      </c>
      <c r="D314" s="8">
        <f t="shared" si="732"/>
        <v>30000</v>
      </c>
      <c r="E314" s="8">
        <f t="shared" si="732"/>
        <v>0</v>
      </c>
      <c r="F314" s="8">
        <f t="shared" si="733"/>
        <v>33627.15</v>
      </c>
      <c r="G314" s="8">
        <f t="shared" si="733"/>
        <v>0</v>
      </c>
      <c r="H314" s="8">
        <f t="shared" si="733"/>
        <v>0</v>
      </c>
      <c r="I314" s="8">
        <f t="shared" si="734"/>
        <v>33627.148999999998</v>
      </c>
      <c r="J314" s="8">
        <f t="shared" si="734"/>
        <v>0</v>
      </c>
      <c r="K314" s="8">
        <f t="shared" si="734"/>
        <v>0</v>
      </c>
      <c r="L314" s="8">
        <f t="shared" si="734"/>
        <v>0</v>
      </c>
      <c r="M314" s="8">
        <f t="shared" si="735"/>
        <v>43500</v>
      </c>
      <c r="N314" s="8">
        <f t="shared" si="735"/>
        <v>0</v>
      </c>
      <c r="O314" s="8">
        <f t="shared" si="736"/>
        <v>43500</v>
      </c>
      <c r="P314" s="8">
        <f t="shared" si="736"/>
        <v>0</v>
      </c>
      <c r="Q314" s="8">
        <f t="shared" si="736"/>
        <v>0</v>
      </c>
      <c r="R314" s="8">
        <f t="shared" si="737"/>
        <v>25636.116129999999</v>
      </c>
      <c r="S314" s="8">
        <f t="shared" si="737"/>
        <v>0</v>
      </c>
      <c r="T314" s="8">
        <f t="shared" si="737"/>
        <v>0</v>
      </c>
      <c r="U314" s="8">
        <f t="shared" si="737"/>
        <v>0</v>
      </c>
      <c r="V314" s="8">
        <f t="shared" si="737"/>
        <v>0</v>
      </c>
      <c r="W314" s="8">
        <f t="shared" si="738"/>
        <v>45000</v>
      </c>
      <c r="X314" s="8">
        <f t="shared" si="738"/>
        <v>0</v>
      </c>
      <c r="Y314" s="8">
        <f t="shared" si="739"/>
        <v>45000</v>
      </c>
      <c r="Z314" s="22">
        <f t="shared" si="739"/>
        <v>0</v>
      </c>
      <c r="AA314" s="8">
        <f t="shared" si="615"/>
        <v>0</v>
      </c>
      <c r="AB314" s="25"/>
    </row>
    <row r="315" spans="2:28">
      <c r="B315" s="16" t="s">
        <v>1</v>
      </c>
      <c r="C315" s="9" t="s">
        <v>28</v>
      </c>
      <c r="D315" s="8">
        <v>30000</v>
      </c>
      <c r="E315" s="8">
        <v>0</v>
      </c>
      <c r="F315" s="8">
        <v>33627.15</v>
      </c>
      <c r="G315" s="8">
        <v>0</v>
      </c>
      <c r="H315" s="8">
        <v>0</v>
      </c>
      <c r="I315" s="8">
        <v>33627.148999999998</v>
      </c>
      <c r="J315" s="8">
        <v>0</v>
      </c>
      <c r="K315" s="8">
        <v>0</v>
      </c>
      <c r="L315" s="8">
        <v>0</v>
      </c>
      <c r="M315" s="8">
        <v>43500</v>
      </c>
      <c r="N315" s="8">
        <v>0</v>
      </c>
      <c r="O315" s="8">
        <v>43500</v>
      </c>
      <c r="P315" s="8">
        <v>0</v>
      </c>
      <c r="Q315" s="8">
        <v>0</v>
      </c>
      <c r="R315" s="8">
        <v>25636.116129999999</v>
      </c>
      <c r="S315" s="8">
        <v>0</v>
      </c>
      <c r="T315" s="8">
        <v>0</v>
      </c>
      <c r="U315" s="8">
        <v>0</v>
      </c>
      <c r="V315" s="8">
        <v>0</v>
      </c>
      <c r="W315" s="8">
        <v>45000</v>
      </c>
      <c r="X315" s="8">
        <v>0</v>
      </c>
      <c r="Y315" s="8">
        <v>45000</v>
      </c>
      <c r="Z315" s="22">
        <v>0</v>
      </c>
      <c r="AA315" s="8">
        <f t="shared" si="615"/>
        <v>0</v>
      </c>
      <c r="AB315" s="25"/>
    </row>
    <row r="316" spans="2:28" ht="30">
      <c r="B316" s="16" t="s">
        <v>125</v>
      </c>
      <c r="C316" s="5" t="s">
        <v>126</v>
      </c>
      <c r="D316" s="6">
        <f t="shared" ref="D316:E317" si="740">SUM(D317)</f>
        <v>4000</v>
      </c>
      <c r="E316" s="6">
        <f t="shared" si="740"/>
        <v>0</v>
      </c>
      <c r="F316" s="6">
        <f t="shared" ref="F316:H317" si="741">SUM(F317)</f>
        <v>4277.91</v>
      </c>
      <c r="G316" s="6">
        <f t="shared" si="741"/>
        <v>0</v>
      </c>
      <c r="H316" s="6">
        <f t="shared" si="741"/>
        <v>0</v>
      </c>
      <c r="I316" s="6">
        <f t="shared" ref="I316:L317" si="742">SUM(I317)</f>
        <v>4277.9013999999997</v>
      </c>
      <c r="J316" s="6">
        <f t="shared" si="742"/>
        <v>0</v>
      </c>
      <c r="K316" s="6">
        <f t="shared" si="742"/>
        <v>0</v>
      </c>
      <c r="L316" s="6">
        <f t="shared" si="742"/>
        <v>0</v>
      </c>
      <c r="M316" s="6">
        <f t="shared" ref="M316:N317" si="743">SUM(M317)</f>
        <v>4800</v>
      </c>
      <c r="N316" s="6">
        <f t="shared" si="743"/>
        <v>0</v>
      </c>
      <c r="O316" s="6">
        <f t="shared" ref="O316:Q317" si="744">SUM(O317)</f>
        <v>4800</v>
      </c>
      <c r="P316" s="6">
        <f t="shared" si="744"/>
        <v>0</v>
      </c>
      <c r="Q316" s="6">
        <f t="shared" si="744"/>
        <v>0</v>
      </c>
      <c r="R316" s="6">
        <f t="shared" ref="R316:V317" si="745">SUM(R317)</f>
        <v>3265.895</v>
      </c>
      <c r="S316" s="6">
        <f t="shared" si="745"/>
        <v>0</v>
      </c>
      <c r="T316" s="6">
        <f t="shared" si="745"/>
        <v>0</v>
      </c>
      <c r="U316" s="6">
        <f t="shared" si="745"/>
        <v>0</v>
      </c>
      <c r="V316" s="6">
        <f t="shared" si="745"/>
        <v>0</v>
      </c>
      <c r="W316" s="6">
        <f t="shared" ref="W316:X317" si="746">SUM(W317)</f>
        <v>5300</v>
      </c>
      <c r="X316" s="6">
        <f t="shared" si="746"/>
        <v>0</v>
      </c>
      <c r="Y316" s="6">
        <f t="shared" ref="Y316:Z317" si="747">SUM(Y317)</f>
        <v>5300</v>
      </c>
      <c r="Z316" s="21">
        <f t="shared" si="747"/>
        <v>0</v>
      </c>
      <c r="AA316" s="6">
        <f t="shared" si="615"/>
        <v>0</v>
      </c>
      <c r="AB316" s="25"/>
    </row>
    <row r="317" spans="2:28">
      <c r="B317" s="16" t="s">
        <v>1</v>
      </c>
      <c r="C317" s="7" t="s">
        <v>23</v>
      </c>
      <c r="D317" s="8">
        <f t="shared" si="740"/>
        <v>4000</v>
      </c>
      <c r="E317" s="8">
        <f t="shared" si="740"/>
        <v>0</v>
      </c>
      <c r="F317" s="8">
        <f t="shared" si="741"/>
        <v>4277.91</v>
      </c>
      <c r="G317" s="8">
        <f t="shared" si="741"/>
        <v>0</v>
      </c>
      <c r="H317" s="8">
        <f t="shared" si="741"/>
        <v>0</v>
      </c>
      <c r="I317" s="8">
        <f t="shared" si="742"/>
        <v>4277.9013999999997</v>
      </c>
      <c r="J317" s="8">
        <f t="shared" si="742"/>
        <v>0</v>
      </c>
      <c r="K317" s="8">
        <f t="shared" si="742"/>
        <v>0</v>
      </c>
      <c r="L317" s="8">
        <f t="shared" si="742"/>
        <v>0</v>
      </c>
      <c r="M317" s="8">
        <f t="shared" si="743"/>
        <v>4800</v>
      </c>
      <c r="N317" s="8">
        <f t="shared" si="743"/>
        <v>0</v>
      </c>
      <c r="O317" s="8">
        <f t="shared" si="744"/>
        <v>4800</v>
      </c>
      <c r="P317" s="8">
        <f t="shared" si="744"/>
        <v>0</v>
      </c>
      <c r="Q317" s="8">
        <f t="shared" si="744"/>
        <v>0</v>
      </c>
      <c r="R317" s="8">
        <f t="shared" si="745"/>
        <v>3265.895</v>
      </c>
      <c r="S317" s="8">
        <f t="shared" si="745"/>
        <v>0</v>
      </c>
      <c r="T317" s="8">
        <f t="shared" si="745"/>
        <v>0</v>
      </c>
      <c r="U317" s="8">
        <f t="shared" si="745"/>
        <v>0</v>
      </c>
      <c r="V317" s="8">
        <f t="shared" si="745"/>
        <v>0</v>
      </c>
      <c r="W317" s="8">
        <f t="shared" si="746"/>
        <v>5300</v>
      </c>
      <c r="X317" s="8">
        <f t="shared" si="746"/>
        <v>0</v>
      </c>
      <c r="Y317" s="8">
        <f t="shared" si="747"/>
        <v>5300</v>
      </c>
      <c r="Z317" s="22">
        <f t="shared" si="747"/>
        <v>0</v>
      </c>
      <c r="AA317" s="8">
        <f t="shared" si="615"/>
        <v>0</v>
      </c>
      <c r="AB317" s="25"/>
    </row>
    <row r="318" spans="2:28">
      <c r="B318" s="16" t="s">
        <v>1</v>
      </c>
      <c r="C318" s="9" t="s">
        <v>28</v>
      </c>
      <c r="D318" s="8">
        <v>4000</v>
      </c>
      <c r="E318" s="8">
        <v>0</v>
      </c>
      <c r="F318" s="8">
        <v>4277.91</v>
      </c>
      <c r="G318" s="8">
        <v>0</v>
      </c>
      <c r="H318" s="8">
        <v>0</v>
      </c>
      <c r="I318" s="8">
        <v>4277.9013999999997</v>
      </c>
      <c r="J318" s="8">
        <v>0</v>
      </c>
      <c r="K318" s="8">
        <v>0</v>
      </c>
      <c r="L318" s="8">
        <v>0</v>
      </c>
      <c r="M318" s="8">
        <v>4800</v>
      </c>
      <c r="N318" s="8">
        <v>0</v>
      </c>
      <c r="O318" s="8">
        <v>4800</v>
      </c>
      <c r="P318" s="8">
        <v>0</v>
      </c>
      <c r="Q318" s="8">
        <v>0</v>
      </c>
      <c r="R318" s="8">
        <v>3265.895</v>
      </c>
      <c r="S318" s="8">
        <v>0</v>
      </c>
      <c r="T318" s="8">
        <v>0</v>
      </c>
      <c r="U318" s="8">
        <v>0</v>
      </c>
      <c r="V318" s="8">
        <v>0</v>
      </c>
      <c r="W318" s="8">
        <v>5300</v>
      </c>
      <c r="X318" s="8">
        <v>0</v>
      </c>
      <c r="Y318" s="8">
        <v>5300</v>
      </c>
      <c r="Z318" s="22">
        <v>0</v>
      </c>
      <c r="AA318" s="8">
        <f t="shared" si="615"/>
        <v>0</v>
      </c>
      <c r="AB318" s="25"/>
    </row>
    <row r="319" spans="2:28" ht="30">
      <c r="B319" s="16" t="s">
        <v>127</v>
      </c>
      <c r="C319" s="5" t="s">
        <v>128</v>
      </c>
      <c r="D319" s="6">
        <f t="shared" ref="D319:E320" si="748">SUM(D320)</f>
        <v>4500</v>
      </c>
      <c r="E319" s="6">
        <f t="shared" si="748"/>
        <v>0</v>
      </c>
      <c r="F319" s="6">
        <f t="shared" ref="F319:H320" si="749">SUM(F320)</f>
        <v>5073.33</v>
      </c>
      <c r="G319" s="6">
        <f t="shared" si="749"/>
        <v>0</v>
      </c>
      <c r="H319" s="6">
        <f t="shared" si="749"/>
        <v>0</v>
      </c>
      <c r="I319" s="6">
        <f t="shared" ref="I319:L320" si="750">SUM(I320)</f>
        <v>5073.2299999999996</v>
      </c>
      <c r="J319" s="6">
        <f t="shared" si="750"/>
        <v>0</v>
      </c>
      <c r="K319" s="6">
        <f t="shared" si="750"/>
        <v>0</v>
      </c>
      <c r="L319" s="6">
        <f t="shared" si="750"/>
        <v>0</v>
      </c>
      <c r="M319" s="6">
        <f t="shared" ref="M319:N320" si="751">SUM(M320)</f>
        <v>5800</v>
      </c>
      <c r="N319" s="6">
        <f t="shared" si="751"/>
        <v>0</v>
      </c>
      <c r="O319" s="6">
        <f t="shared" ref="O319:Q320" si="752">SUM(O320)</f>
        <v>5800</v>
      </c>
      <c r="P319" s="6">
        <f t="shared" si="752"/>
        <v>0</v>
      </c>
      <c r="Q319" s="6">
        <f t="shared" si="752"/>
        <v>0</v>
      </c>
      <c r="R319" s="6">
        <f t="shared" ref="R319:V320" si="753">SUM(R320)</f>
        <v>3800.4575</v>
      </c>
      <c r="S319" s="6">
        <f t="shared" si="753"/>
        <v>0</v>
      </c>
      <c r="T319" s="6">
        <f t="shared" si="753"/>
        <v>0</v>
      </c>
      <c r="U319" s="6">
        <f t="shared" si="753"/>
        <v>0</v>
      </c>
      <c r="V319" s="6">
        <f t="shared" si="753"/>
        <v>0</v>
      </c>
      <c r="W319" s="6">
        <f t="shared" ref="W319:X320" si="754">SUM(W320)</f>
        <v>6500</v>
      </c>
      <c r="X319" s="6">
        <f t="shared" si="754"/>
        <v>0</v>
      </c>
      <c r="Y319" s="6">
        <f t="shared" ref="Y319:Z320" si="755">SUM(Y320)</f>
        <v>6500</v>
      </c>
      <c r="Z319" s="21">
        <f t="shared" si="755"/>
        <v>0</v>
      </c>
      <c r="AA319" s="6">
        <f t="shared" si="615"/>
        <v>0</v>
      </c>
      <c r="AB319" s="25"/>
    </row>
    <row r="320" spans="2:28">
      <c r="B320" s="16" t="s">
        <v>1</v>
      </c>
      <c r="C320" s="7" t="s">
        <v>23</v>
      </c>
      <c r="D320" s="8">
        <f t="shared" si="748"/>
        <v>4500</v>
      </c>
      <c r="E320" s="8">
        <f t="shared" si="748"/>
        <v>0</v>
      </c>
      <c r="F320" s="8">
        <f t="shared" si="749"/>
        <v>5073.33</v>
      </c>
      <c r="G320" s="8">
        <f t="shared" si="749"/>
        <v>0</v>
      </c>
      <c r="H320" s="8">
        <f t="shared" si="749"/>
        <v>0</v>
      </c>
      <c r="I320" s="8">
        <f t="shared" si="750"/>
        <v>5073.2299999999996</v>
      </c>
      <c r="J320" s="8">
        <f t="shared" si="750"/>
        <v>0</v>
      </c>
      <c r="K320" s="8">
        <f t="shared" si="750"/>
        <v>0</v>
      </c>
      <c r="L320" s="8">
        <f t="shared" si="750"/>
        <v>0</v>
      </c>
      <c r="M320" s="8">
        <f t="shared" si="751"/>
        <v>5800</v>
      </c>
      <c r="N320" s="8">
        <f t="shared" si="751"/>
        <v>0</v>
      </c>
      <c r="O320" s="8">
        <f t="shared" si="752"/>
        <v>5800</v>
      </c>
      <c r="P320" s="8">
        <f t="shared" si="752"/>
        <v>0</v>
      </c>
      <c r="Q320" s="8">
        <f t="shared" si="752"/>
        <v>0</v>
      </c>
      <c r="R320" s="8">
        <f t="shared" si="753"/>
        <v>3800.4575</v>
      </c>
      <c r="S320" s="8">
        <f t="shared" si="753"/>
        <v>0</v>
      </c>
      <c r="T320" s="8">
        <f t="shared" si="753"/>
        <v>0</v>
      </c>
      <c r="U320" s="8">
        <f t="shared" si="753"/>
        <v>0</v>
      </c>
      <c r="V320" s="8">
        <f t="shared" si="753"/>
        <v>0</v>
      </c>
      <c r="W320" s="8">
        <f t="shared" si="754"/>
        <v>6500</v>
      </c>
      <c r="X320" s="8">
        <f t="shared" si="754"/>
        <v>0</v>
      </c>
      <c r="Y320" s="8">
        <f t="shared" si="755"/>
        <v>6500</v>
      </c>
      <c r="Z320" s="22">
        <f t="shared" si="755"/>
        <v>0</v>
      </c>
      <c r="AA320" s="8">
        <f t="shared" si="615"/>
        <v>0</v>
      </c>
      <c r="AB320" s="25"/>
    </row>
    <row r="321" spans="2:28">
      <c r="B321" s="16" t="s">
        <v>1</v>
      </c>
      <c r="C321" s="9" t="s">
        <v>28</v>
      </c>
      <c r="D321" s="8">
        <v>4500</v>
      </c>
      <c r="E321" s="8">
        <v>0</v>
      </c>
      <c r="F321" s="8">
        <v>5073.33</v>
      </c>
      <c r="G321" s="8">
        <v>0</v>
      </c>
      <c r="H321" s="8">
        <v>0</v>
      </c>
      <c r="I321" s="8">
        <v>5073.2299999999996</v>
      </c>
      <c r="J321" s="8">
        <v>0</v>
      </c>
      <c r="K321" s="8">
        <v>0</v>
      </c>
      <c r="L321" s="8">
        <v>0</v>
      </c>
      <c r="M321" s="8">
        <v>5800</v>
      </c>
      <c r="N321" s="8">
        <v>0</v>
      </c>
      <c r="O321" s="8">
        <v>5800</v>
      </c>
      <c r="P321" s="8">
        <v>0</v>
      </c>
      <c r="Q321" s="8">
        <v>0</v>
      </c>
      <c r="R321" s="8">
        <v>3800.4575</v>
      </c>
      <c r="S321" s="8">
        <v>0</v>
      </c>
      <c r="T321" s="8">
        <v>0</v>
      </c>
      <c r="U321" s="8">
        <v>0</v>
      </c>
      <c r="V321" s="8">
        <v>0</v>
      </c>
      <c r="W321" s="8">
        <v>6500</v>
      </c>
      <c r="X321" s="8">
        <v>0</v>
      </c>
      <c r="Y321" s="8">
        <v>6500</v>
      </c>
      <c r="Z321" s="22">
        <v>0</v>
      </c>
      <c r="AA321" s="8">
        <f t="shared" si="615"/>
        <v>0</v>
      </c>
      <c r="AB321" s="25"/>
    </row>
    <row r="322" spans="2:28" ht="30">
      <c r="B322" s="16" t="s">
        <v>129</v>
      </c>
      <c r="C322" s="5" t="s">
        <v>130</v>
      </c>
      <c r="D322" s="6">
        <f t="shared" ref="D322:E323" si="756">SUM(D323)</f>
        <v>8000</v>
      </c>
      <c r="E322" s="6">
        <f t="shared" si="756"/>
        <v>0</v>
      </c>
      <c r="F322" s="6">
        <f t="shared" ref="F322:H323" si="757">SUM(F323)</f>
        <v>9816.35</v>
      </c>
      <c r="G322" s="6">
        <f t="shared" si="757"/>
        <v>0</v>
      </c>
      <c r="H322" s="6">
        <f t="shared" si="757"/>
        <v>0</v>
      </c>
      <c r="I322" s="6">
        <f t="shared" ref="I322:L323" si="758">SUM(I323)</f>
        <v>9816.2855400000008</v>
      </c>
      <c r="J322" s="6">
        <f t="shared" si="758"/>
        <v>0</v>
      </c>
      <c r="K322" s="6">
        <f t="shared" si="758"/>
        <v>0</v>
      </c>
      <c r="L322" s="6">
        <f t="shared" si="758"/>
        <v>0</v>
      </c>
      <c r="M322" s="6">
        <f t="shared" ref="M322:N323" si="759">SUM(M323)</f>
        <v>10000</v>
      </c>
      <c r="N322" s="6">
        <f t="shared" si="759"/>
        <v>0</v>
      </c>
      <c r="O322" s="6">
        <f t="shared" ref="O322:Q323" si="760">SUM(O323)</f>
        <v>10000</v>
      </c>
      <c r="P322" s="6">
        <f t="shared" si="760"/>
        <v>0</v>
      </c>
      <c r="Q322" s="6">
        <f t="shared" si="760"/>
        <v>0</v>
      </c>
      <c r="R322" s="6">
        <f t="shared" ref="R322:V323" si="761">SUM(R323)</f>
        <v>5331.1144299999996</v>
      </c>
      <c r="S322" s="6">
        <f t="shared" si="761"/>
        <v>0</v>
      </c>
      <c r="T322" s="6">
        <f t="shared" si="761"/>
        <v>0</v>
      </c>
      <c r="U322" s="6">
        <f t="shared" si="761"/>
        <v>0</v>
      </c>
      <c r="V322" s="6">
        <f t="shared" si="761"/>
        <v>0</v>
      </c>
      <c r="W322" s="6">
        <f t="shared" ref="W322:X323" si="762">SUM(W323)</f>
        <v>11200</v>
      </c>
      <c r="X322" s="6">
        <f t="shared" si="762"/>
        <v>0</v>
      </c>
      <c r="Y322" s="6">
        <f t="shared" ref="Y322:Z323" si="763">SUM(Y323)</f>
        <v>11200</v>
      </c>
      <c r="Z322" s="21">
        <f t="shared" si="763"/>
        <v>0</v>
      </c>
      <c r="AA322" s="6">
        <f t="shared" si="615"/>
        <v>0</v>
      </c>
      <c r="AB322" s="25"/>
    </row>
    <row r="323" spans="2:28">
      <c r="B323" s="16" t="s">
        <v>1</v>
      </c>
      <c r="C323" s="7" t="s">
        <v>23</v>
      </c>
      <c r="D323" s="8">
        <f t="shared" si="756"/>
        <v>8000</v>
      </c>
      <c r="E323" s="8">
        <f t="shared" si="756"/>
        <v>0</v>
      </c>
      <c r="F323" s="8">
        <f t="shared" si="757"/>
        <v>9816.35</v>
      </c>
      <c r="G323" s="8">
        <f t="shared" si="757"/>
        <v>0</v>
      </c>
      <c r="H323" s="8">
        <f t="shared" si="757"/>
        <v>0</v>
      </c>
      <c r="I323" s="8">
        <f t="shared" si="758"/>
        <v>9816.2855400000008</v>
      </c>
      <c r="J323" s="8">
        <f t="shared" si="758"/>
        <v>0</v>
      </c>
      <c r="K323" s="8">
        <f t="shared" si="758"/>
        <v>0</v>
      </c>
      <c r="L323" s="8">
        <f t="shared" si="758"/>
        <v>0</v>
      </c>
      <c r="M323" s="8">
        <f t="shared" si="759"/>
        <v>10000</v>
      </c>
      <c r="N323" s="8">
        <f t="shared" si="759"/>
        <v>0</v>
      </c>
      <c r="O323" s="8">
        <f t="shared" si="760"/>
        <v>10000</v>
      </c>
      <c r="P323" s="8">
        <f t="shared" si="760"/>
        <v>0</v>
      </c>
      <c r="Q323" s="8">
        <f t="shared" si="760"/>
        <v>0</v>
      </c>
      <c r="R323" s="8">
        <f t="shared" si="761"/>
        <v>5331.1144299999996</v>
      </c>
      <c r="S323" s="8">
        <f t="shared" si="761"/>
        <v>0</v>
      </c>
      <c r="T323" s="8">
        <f t="shared" si="761"/>
        <v>0</v>
      </c>
      <c r="U323" s="8">
        <f t="shared" si="761"/>
        <v>0</v>
      </c>
      <c r="V323" s="8">
        <f t="shared" si="761"/>
        <v>0</v>
      </c>
      <c r="W323" s="8">
        <f t="shared" si="762"/>
        <v>11200</v>
      </c>
      <c r="X323" s="8">
        <f t="shared" si="762"/>
        <v>0</v>
      </c>
      <c r="Y323" s="8">
        <f t="shared" si="763"/>
        <v>11200</v>
      </c>
      <c r="Z323" s="22">
        <f t="shared" si="763"/>
        <v>0</v>
      </c>
      <c r="AA323" s="8">
        <f t="shared" si="615"/>
        <v>0</v>
      </c>
      <c r="AB323" s="25"/>
    </row>
    <row r="324" spans="2:28">
      <c r="B324" s="16" t="s">
        <v>1</v>
      </c>
      <c r="C324" s="9" t="s">
        <v>28</v>
      </c>
      <c r="D324" s="8">
        <v>8000</v>
      </c>
      <c r="E324" s="8">
        <v>0</v>
      </c>
      <c r="F324" s="8">
        <v>9816.35</v>
      </c>
      <c r="G324" s="8">
        <v>0</v>
      </c>
      <c r="H324" s="8">
        <v>0</v>
      </c>
      <c r="I324" s="8">
        <v>9816.2855400000008</v>
      </c>
      <c r="J324" s="8">
        <v>0</v>
      </c>
      <c r="K324" s="8">
        <v>0</v>
      </c>
      <c r="L324" s="8">
        <v>0</v>
      </c>
      <c r="M324" s="8">
        <v>10000</v>
      </c>
      <c r="N324" s="8">
        <v>0</v>
      </c>
      <c r="O324" s="8">
        <v>10000</v>
      </c>
      <c r="P324" s="8">
        <v>0</v>
      </c>
      <c r="Q324" s="8">
        <v>0</v>
      </c>
      <c r="R324" s="8">
        <v>5331.1144299999996</v>
      </c>
      <c r="S324" s="8">
        <v>0</v>
      </c>
      <c r="T324" s="8">
        <v>0</v>
      </c>
      <c r="U324" s="8">
        <v>0</v>
      </c>
      <c r="V324" s="8">
        <v>0</v>
      </c>
      <c r="W324" s="8">
        <v>11200</v>
      </c>
      <c r="X324" s="8">
        <v>0</v>
      </c>
      <c r="Y324" s="8">
        <v>11200</v>
      </c>
      <c r="Z324" s="22">
        <v>0</v>
      </c>
      <c r="AA324" s="8">
        <f t="shared" si="615"/>
        <v>0</v>
      </c>
      <c r="AB324" s="25"/>
    </row>
    <row r="325" spans="2:28" ht="45">
      <c r="B325" s="16" t="s">
        <v>131</v>
      </c>
      <c r="C325" s="5" t="s">
        <v>132</v>
      </c>
      <c r="D325" s="6">
        <f>SUM(D327,D333)</f>
        <v>6500</v>
      </c>
      <c r="E325" s="6">
        <f>SUM(E327,E333)</f>
        <v>0</v>
      </c>
      <c r="F325" s="6">
        <f t="shared" ref="F325:H325" si="764">SUM(F327,F333)</f>
        <v>6459.55</v>
      </c>
      <c r="G325" s="6">
        <f t="shared" si="764"/>
        <v>0</v>
      </c>
      <c r="H325" s="6">
        <f t="shared" si="764"/>
        <v>0</v>
      </c>
      <c r="I325" s="6">
        <f t="shared" ref="I325:L325" si="765">SUM(I327,I333)</f>
        <v>6337.2184600000001</v>
      </c>
      <c r="J325" s="6">
        <f t="shared" si="765"/>
        <v>0</v>
      </c>
      <c r="K325" s="6">
        <f t="shared" si="765"/>
        <v>0</v>
      </c>
      <c r="L325" s="6">
        <f t="shared" si="765"/>
        <v>0</v>
      </c>
      <c r="M325" s="6">
        <f>SUM(M327,M333)</f>
        <v>7300</v>
      </c>
      <c r="N325" s="6">
        <f>SUM(N327,N333)</f>
        <v>0</v>
      </c>
      <c r="O325" s="6">
        <f t="shared" ref="O325:Q325" si="766">SUM(O327,O333)</f>
        <v>7300</v>
      </c>
      <c r="P325" s="6">
        <f t="shared" si="766"/>
        <v>0</v>
      </c>
      <c r="Q325" s="6">
        <f t="shared" si="766"/>
        <v>0</v>
      </c>
      <c r="R325" s="6">
        <f t="shared" ref="R325:V325" si="767">SUM(R327,R333)</f>
        <v>4457.9461400000009</v>
      </c>
      <c r="S325" s="6">
        <f t="shared" si="767"/>
        <v>0</v>
      </c>
      <c r="T325" s="6">
        <f t="shared" si="767"/>
        <v>0</v>
      </c>
      <c r="U325" s="6">
        <f t="shared" si="767"/>
        <v>0</v>
      </c>
      <c r="V325" s="6">
        <f t="shared" si="767"/>
        <v>0</v>
      </c>
      <c r="W325" s="6">
        <f>SUM(W327,W333)</f>
        <v>8000</v>
      </c>
      <c r="X325" s="6">
        <f>SUM(X327,X333)</f>
        <v>0</v>
      </c>
      <c r="Y325" s="6">
        <f>SUM(Y327,Y333)</f>
        <v>8000</v>
      </c>
      <c r="Z325" s="21">
        <f>SUM(Z327,Z333)</f>
        <v>0</v>
      </c>
      <c r="AA325" s="6">
        <f t="shared" si="615"/>
        <v>0</v>
      </c>
      <c r="AB325" s="25"/>
    </row>
    <row r="326" spans="2:28">
      <c r="B326" s="16" t="s">
        <v>1</v>
      </c>
      <c r="C326" s="7" t="s">
        <v>22</v>
      </c>
      <c r="D326" s="8">
        <v>537</v>
      </c>
      <c r="E326" s="8">
        <v>0</v>
      </c>
      <c r="F326" s="8">
        <v>0</v>
      </c>
      <c r="G326" s="8">
        <v>0</v>
      </c>
      <c r="H326" s="8">
        <v>0</v>
      </c>
      <c r="I326" s="8">
        <v>0</v>
      </c>
      <c r="J326" s="8">
        <v>0</v>
      </c>
      <c r="K326" s="8">
        <v>0</v>
      </c>
      <c r="L326" s="8">
        <v>0</v>
      </c>
      <c r="M326" s="8">
        <v>0</v>
      </c>
      <c r="N326" s="8">
        <v>0</v>
      </c>
      <c r="O326" s="8">
        <v>0</v>
      </c>
      <c r="P326" s="8">
        <v>0</v>
      </c>
      <c r="Q326" s="8">
        <v>0</v>
      </c>
      <c r="R326" s="8">
        <v>0</v>
      </c>
      <c r="S326" s="8">
        <v>0</v>
      </c>
      <c r="T326" s="8">
        <v>0</v>
      </c>
      <c r="U326" s="8">
        <v>0</v>
      </c>
      <c r="V326" s="8">
        <v>0</v>
      </c>
      <c r="W326" s="8">
        <v>554</v>
      </c>
      <c r="X326" s="8">
        <v>0</v>
      </c>
      <c r="Y326" s="8">
        <v>554</v>
      </c>
      <c r="Z326" s="22">
        <v>0</v>
      </c>
      <c r="AA326" s="8">
        <f t="shared" si="615"/>
        <v>0</v>
      </c>
      <c r="AB326" s="25"/>
    </row>
    <row r="327" spans="2:28">
      <c r="B327" s="16" t="s">
        <v>1</v>
      </c>
      <c r="C327" s="7" t="s">
        <v>23</v>
      </c>
      <c r="D327" s="8">
        <f>SUM(D328:D330)</f>
        <v>6395</v>
      </c>
      <c r="E327" s="8">
        <f>SUM(E328:E330)</f>
        <v>0</v>
      </c>
      <c r="F327" s="8">
        <f t="shared" ref="F327:H327" si="768">SUM(F328:F330)</f>
        <v>6346.24</v>
      </c>
      <c r="G327" s="8">
        <f t="shared" si="768"/>
        <v>0</v>
      </c>
      <c r="H327" s="8">
        <f t="shared" si="768"/>
        <v>0</v>
      </c>
      <c r="I327" s="8">
        <f t="shared" ref="I327:L327" si="769">SUM(I328:I330)</f>
        <v>6224.6743900000001</v>
      </c>
      <c r="J327" s="8">
        <f t="shared" si="769"/>
        <v>0</v>
      </c>
      <c r="K327" s="8">
        <f t="shared" si="769"/>
        <v>0</v>
      </c>
      <c r="L327" s="8">
        <f t="shared" si="769"/>
        <v>0</v>
      </c>
      <c r="M327" s="8">
        <f>SUM(M328:M330)</f>
        <v>7210</v>
      </c>
      <c r="N327" s="8">
        <f>SUM(N328:N330)</f>
        <v>0</v>
      </c>
      <c r="O327" s="8">
        <f t="shared" ref="O327:Q327" si="770">SUM(O328:O330)</f>
        <v>7170</v>
      </c>
      <c r="P327" s="8">
        <f t="shared" si="770"/>
        <v>0</v>
      </c>
      <c r="Q327" s="8">
        <f t="shared" si="770"/>
        <v>0</v>
      </c>
      <c r="R327" s="8">
        <f t="shared" ref="R327:V327" si="771">SUM(R328:R330)</f>
        <v>4382.4371200000005</v>
      </c>
      <c r="S327" s="8">
        <f t="shared" si="771"/>
        <v>0</v>
      </c>
      <c r="T327" s="8">
        <f t="shared" si="771"/>
        <v>0</v>
      </c>
      <c r="U327" s="8">
        <f t="shared" si="771"/>
        <v>0</v>
      </c>
      <c r="V327" s="8">
        <f t="shared" si="771"/>
        <v>0</v>
      </c>
      <c r="W327" s="8">
        <f>SUM(W328:W330)</f>
        <v>7764</v>
      </c>
      <c r="X327" s="8">
        <f>SUM(X328:X330)</f>
        <v>0</v>
      </c>
      <c r="Y327" s="8">
        <f>SUM(Y328:Y330)</f>
        <v>7764</v>
      </c>
      <c r="Z327" s="22">
        <f>SUM(Z328:Z330)</f>
        <v>0</v>
      </c>
      <c r="AA327" s="8">
        <f t="shared" si="615"/>
        <v>0</v>
      </c>
      <c r="AB327" s="25"/>
    </row>
    <row r="328" spans="2:28">
      <c r="B328" s="16" t="s">
        <v>1</v>
      </c>
      <c r="C328" s="9" t="s">
        <v>25</v>
      </c>
      <c r="D328" s="8">
        <v>6316</v>
      </c>
      <c r="E328" s="8">
        <v>0</v>
      </c>
      <c r="F328" s="8">
        <v>6257.26</v>
      </c>
      <c r="G328" s="8">
        <v>0</v>
      </c>
      <c r="H328" s="8">
        <v>0</v>
      </c>
      <c r="I328" s="8">
        <v>6136.1708699999999</v>
      </c>
      <c r="J328" s="8">
        <v>0</v>
      </c>
      <c r="K328" s="8">
        <v>0</v>
      </c>
      <c r="L328" s="8">
        <v>0</v>
      </c>
      <c r="M328" s="8">
        <v>7130</v>
      </c>
      <c r="N328" s="8">
        <v>0</v>
      </c>
      <c r="O328" s="8">
        <v>7123</v>
      </c>
      <c r="P328" s="8">
        <v>0</v>
      </c>
      <c r="Q328" s="8">
        <v>0</v>
      </c>
      <c r="R328" s="8">
        <v>4345.6406500000003</v>
      </c>
      <c r="S328" s="8">
        <v>0</v>
      </c>
      <c r="T328" s="8">
        <v>0</v>
      </c>
      <c r="U328" s="8">
        <v>0</v>
      </c>
      <c r="V328" s="8">
        <v>0</v>
      </c>
      <c r="W328" s="8">
        <v>7676</v>
      </c>
      <c r="X328" s="8">
        <v>0</v>
      </c>
      <c r="Y328" s="8">
        <v>7676</v>
      </c>
      <c r="Z328" s="22">
        <v>0</v>
      </c>
      <c r="AA328" s="8">
        <f t="shared" ref="AA328:AA391" si="772">Y328-W328</f>
        <v>0</v>
      </c>
      <c r="AB328" s="25"/>
    </row>
    <row r="329" spans="2:28">
      <c r="B329" s="16" t="s">
        <v>1</v>
      </c>
      <c r="C329" s="9" t="s">
        <v>28</v>
      </c>
      <c r="D329" s="8">
        <v>30</v>
      </c>
      <c r="E329" s="8">
        <v>0</v>
      </c>
      <c r="F329" s="8">
        <v>50</v>
      </c>
      <c r="G329" s="8">
        <v>0</v>
      </c>
      <c r="H329" s="8">
        <v>0</v>
      </c>
      <c r="I329" s="8">
        <v>50</v>
      </c>
      <c r="J329" s="8">
        <v>0</v>
      </c>
      <c r="K329" s="8">
        <v>0</v>
      </c>
      <c r="L329" s="8">
        <v>0</v>
      </c>
      <c r="M329" s="8">
        <v>30</v>
      </c>
      <c r="N329" s="8">
        <v>0</v>
      </c>
      <c r="O329" s="8">
        <v>37</v>
      </c>
      <c r="P329" s="8">
        <v>0</v>
      </c>
      <c r="Q329" s="8">
        <v>0</v>
      </c>
      <c r="R329" s="8">
        <v>34.034520000000001</v>
      </c>
      <c r="S329" s="8">
        <v>0</v>
      </c>
      <c r="T329" s="8">
        <v>0</v>
      </c>
      <c r="U329" s="8">
        <v>0</v>
      </c>
      <c r="V329" s="8">
        <v>0</v>
      </c>
      <c r="W329" s="8">
        <v>40</v>
      </c>
      <c r="X329" s="8">
        <v>0</v>
      </c>
      <c r="Y329" s="8">
        <v>40</v>
      </c>
      <c r="Z329" s="22">
        <v>0</v>
      </c>
      <c r="AA329" s="8">
        <f t="shared" si="772"/>
        <v>0</v>
      </c>
      <c r="AB329" s="25"/>
    </row>
    <row r="330" spans="2:28">
      <c r="B330" s="16" t="s">
        <v>1</v>
      </c>
      <c r="C330" s="9" t="s">
        <v>29</v>
      </c>
      <c r="D330" s="8">
        <f t="shared" ref="D330:E331" si="773">SUM(D331)</f>
        <v>49</v>
      </c>
      <c r="E330" s="8">
        <f t="shared" si="773"/>
        <v>0</v>
      </c>
      <c r="F330" s="8">
        <f t="shared" ref="F330:H331" si="774">SUM(F331)</f>
        <v>38.979999999999997</v>
      </c>
      <c r="G330" s="8">
        <f t="shared" si="774"/>
        <v>0</v>
      </c>
      <c r="H330" s="8">
        <f t="shared" si="774"/>
        <v>0</v>
      </c>
      <c r="I330" s="8">
        <f t="shared" ref="I330:L331" si="775">SUM(I331)</f>
        <v>38.503520000000002</v>
      </c>
      <c r="J330" s="8">
        <f t="shared" si="775"/>
        <v>0</v>
      </c>
      <c r="K330" s="8">
        <f t="shared" si="775"/>
        <v>0</v>
      </c>
      <c r="L330" s="8">
        <f t="shared" si="775"/>
        <v>0</v>
      </c>
      <c r="M330" s="8">
        <f t="shared" ref="M330:N331" si="776">SUM(M331)</f>
        <v>50</v>
      </c>
      <c r="N330" s="8">
        <f t="shared" si="776"/>
        <v>0</v>
      </c>
      <c r="O330" s="8">
        <f t="shared" ref="O330:Q331" si="777">SUM(O331)</f>
        <v>10</v>
      </c>
      <c r="P330" s="8">
        <f t="shared" si="777"/>
        <v>0</v>
      </c>
      <c r="Q330" s="8">
        <f t="shared" si="777"/>
        <v>0</v>
      </c>
      <c r="R330" s="8">
        <f t="shared" ref="R330:V331" si="778">SUM(R331)</f>
        <v>2.7619500000000001</v>
      </c>
      <c r="S330" s="8">
        <f t="shared" si="778"/>
        <v>0</v>
      </c>
      <c r="T330" s="8">
        <f t="shared" si="778"/>
        <v>0</v>
      </c>
      <c r="U330" s="8">
        <f t="shared" si="778"/>
        <v>0</v>
      </c>
      <c r="V330" s="8">
        <f t="shared" si="778"/>
        <v>0</v>
      </c>
      <c r="W330" s="8">
        <f t="shared" ref="W330:X331" si="779">SUM(W331)</f>
        <v>48</v>
      </c>
      <c r="X330" s="8">
        <f t="shared" si="779"/>
        <v>0</v>
      </c>
      <c r="Y330" s="8">
        <f t="shared" ref="Y330:Z331" si="780">SUM(Y331)</f>
        <v>48</v>
      </c>
      <c r="Z330" s="22">
        <f t="shared" si="780"/>
        <v>0</v>
      </c>
      <c r="AA330" s="8">
        <f t="shared" si="772"/>
        <v>0</v>
      </c>
      <c r="AB330" s="25"/>
    </row>
    <row r="331" spans="2:28">
      <c r="B331" s="16" t="s">
        <v>1</v>
      </c>
      <c r="C331" s="10" t="s">
        <v>30</v>
      </c>
      <c r="D331" s="8">
        <f t="shared" si="773"/>
        <v>49</v>
      </c>
      <c r="E331" s="8">
        <f t="shared" si="773"/>
        <v>0</v>
      </c>
      <c r="F331" s="8">
        <f t="shared" si="774"/>
        <v>38.979999999999997</v>
      </c>
      <c r="G331" s="8">
        <f t="shared" si="774"/>
        <v>0</v>
      </c>
      <c r="H331" s="8">
        <f t="shared" si="774"/>
        <v>0</v>
      </c>
      <c r="I331" s="8">
        <f t="shared" si="775"/>
        <v>38.503520000000002</v>
      </c>
      <c r="J331" s="8">
        <f t="shared" si="775"/>
        <v>0</v>
      </c>
      <c r="K331" s="8">
        <f t="shared" si="775"/>
        <v>0</v>
      </c>
      <c r="L331" s="8">
        <f t="shared" si="775"/>
        <v>0</v>
      </c>
      <c r="M331" s="8">
        <f t="shared" si="776"/>
        <v>50</v>
      </c>
      <c r="N331" s="8">
        <f t="shared" si="776"/>
        <v>0</v>
      </c>
      <c r="O331" s="8">
        <f t="shared" si="777"/>
        <v>10</v>
      </c>
      <c r="P331" s="8">
        <f t="shared" si="777"/>
        <v>0</v>
      </c>
      <c r="Q331" s="8">
        <f t="shared" si="777"/>
        <v>0</v>
      </c>
      <c r="R331" s="8">
        <f t="shared" si="778"/>
        <v>2.7619500000000001</v>
      </c>
      <c r="S331" s="8">
        <f t="shared" si="778"/>
        <v>0</v>
      </c>
      <c r="T331" s="8">
        <f t="shared" si="778"/>
        <v>0</v>
      </c>
      <c r="U331" s="8">
        <f t="shared" si="778"/>
        <v>0</v>
      </c>
      <c r="V331" s="8">
        <f t="shared" si="778"/>
        <v>0</v>
      </c>
      <c r="W331" s="8">
        <f t="shared" si="779"/>
        <v>48</v>
      </c>
      <c r="X331" s="8">
        <f t="shared" si="779"/>
        <v>0</v>
      </c>
      <c r="Y331" s="8">
        <f t="shared" si="780"/>
        <v>48</v>
      </c>
      <c r="Z331" s="22">
        <f t="shared" si="780"/>
        <v>0</v>
      </c>
      <c r="AA331" s="8">
        <f t="shared" si="772"/>
        <v>0</v>
      </c>
      <c r="AB331" s="25"/>
    </row>
    <row r="332" spans="2:28" ht="30">
      <c r="B332" s="16" t="s">
        <v>1</v>
      </c>
      <c r="C332" s="11" t="s">
        <v>31</v>
      </c>
      <c r="D332" s="8">
        <v>49</v>
      </c>
      <c r="E332" s="8">
        <v>0</v>
      </c>
      <c r="F332" s="8">
        <v>38.979999999999997</v>
      </c>
      <c r="G332" s="8">
        <v>0</v>
      </c>
      <c r="H332" s="8">
        <v>0</v>
      </c>
      <c r="I332" s="8">
        <v>38.503520000000002</v>
      </c>
      <c r="J332" s="8">
        <v>0</v>
      </c>
      <c r="K332" s="8">
        <v>0</v>
      </c>
      <c r="L332" s="8">
        <v>0</v>
      </c>
      <c r="M332" s="8">
        <v>50</v>
      </c>
      <c r="N332" s="8">
        <v>0</v>
      </c>
      <c r="O332" s="8">
        <v>10</v>
      </c>
      <c r="P332" s="8">
        <v>0</v>
      </c>
      <c r="Q332" s="8">
        <v>0</v>
      </c>
      <c r="R332" s="8">
        <v>2.7619500000000001</v>
      </c>
      <c r="S332" s="8">
        <v>0</v>
      </c>
      <c r="T332" s="8">
        <v>0</v>
      </c>
      <c r="U332" s="8">
        <v>0</v>
      </c>
      <c r="V332" s="8">
        <v>0</v>
      </c>
      <c r="W332" s="8">
        <v>48</v>
      </c>
      <c r="X332" s="8">
        <v>0</v>
      </c>
      <c r="Y332" s="8">
        <v>48</v>
      </c>
      <c r="Z332" s="22">
        <v>0</v>
      </c>
      <c r="AA332" s="8">
        <f t="shared" si="772"/>
        <v>0</v>
      </c>
      <c r="AB332" s="25"/>
    </row>
    <row r="333" spans="2:28">
      <c r="B333" s="16" t="s">
        <v>1</v>
      </c>
      <c r="C333" s="7" t="s">
        <v>33</v>
      </c>
      <c r="D333" s="8">
        <v>105</v>
      </c>
      <c r="E333" s="8">
        <v>0</v>
      </c>
      <c r="F333" s="8">
        <v>113.31</v>
      </c>
      <c r="G333" s="8">
        <v>0</v>
      </c>
      <c r="H333" s="8">
        <v>0</v>
      </c>
      <c r="I333" s="8">
        <v>112.54407</v>
      </c>
      <c r="J333" s="8">
        <v>0</v>
      </c>
      <c r="K333" s="8">
        <v>0</v>
      </c>
      <c r="L333" s="8">
        <v>0</v>
      </c>
      <c r="M333" s="8">
        <v>90</v>
      </c>
      <c r="N333" s="8">
        <v>0</v>
      </c>
      <c r="O333" s="8">
        <v>130</v>
      </c>
      <c r="P333" s="8">
        <v>0</v>
      </c>
      <c r="Q333" s="8">
        <v>0</v>
      </c>
      <c r="R333" s="8">
        <v>75.509020000000007</v>
      </c>
      <c r="S333" s="8">
        <v>0</v>
      </c>
      <c r="T333" s="8">
        <v>0</v>
      </c>
      <c r="U333" s="8">
        <v>0</v>
      </c>
      <c r="V333" s="8">
        <v>0</v>
      </c>
      <c r="W333" s="8">
        <v>236</v>
      </c>
      <c r="X333" s="8">
        <v>0</v>
      </c>
      <c r="Y333" s="8">
        <v>236</v>
      </c>
      <c r="Z333" s="22">
        <v>0</v>
      </c>
      <c r="AA333" s="8">
        <f t="shared" si="772"/>
        <v>0</v>
      </c>
      <c r="AB333" s="25"/>
    </row>
    <row r="334" spans="2:28" ht="45">
      <c r="B334" s="16" t="s">
        <v>133</v>
      </c>
      <c r="C334" s="5" t="s">
        <v>134</v>
      </c>
      <c r="D334" s="6">
        <f t="shared" ref="D334:E336" si="781">SUM(D337,D340,D349)</f>
        <v>0</v>
      </c>
      <c r="E334" s="6">
        <f t="shared" si="781"/>
        <v>0</v>
      </c>
      <c r="F334" s="6">
        <f t="shared" ref="F334:H336" si="782">SUM(F337,F340,F349)</f>
        <v>0</v>
      </c>
      <c r="G334" s="6">
        <f t="shared" si="782"/>
        <v>0</v>
      </c>
      <c r="H334" s="6">
        <f t="shared" si="782"/>
        <v>0</v>
      </c>
      <c r="I334" s="6">
        <f t="shared" ref="I334:L334" si="783">SUM(I337,I340,I349)</f>
        <v>0</v>
      </c>
      <c r="J334" s="6">
        <f t="shared" si="783"/>
        <v>0</v>
      </c>
      <c r="K334" s="6">
        <f t="shared" si="783"/>
        <v>0</v>
      </c>
      <c r="L334" s="6">
        <f t="shared" si="783"/>
        <v>0</v>
      </c>
      <c r="M334" s="6">
        <f t="shared" ref="M334:N336" si="784">SUM(M337,M340,M349)</f>
        <v>780000</v>
      </c>
      <c r="N334" s="6">
        <f t="shared" si="784"/>
        <v>0</v>
      </c>
      <c r="O334" s="6">
        <f t="shared" ref="O334:Q336" si="785">SUM(O337,O340,O349)</f>
        <v>782910.73699999996</v>
      </c>
      <c r="P334" s="6">
        <f t="shared" si="785"/>
        <v>0</v>
      </c>
      <c r="Q334" s="6">
        <f t="shared" si="785"/>
        <v>0</v>
      </c>
      <c r="R334" s="6">
        <f t="shared" ref="R334:V334" si="786">SUM(R337,R340,R349)</f>
        <v>394263.33071000001</v>
      </c>
      <c r="S334" s="6">
        <f t="shared" si="786"/>
        <v>0</v>
      </c>
      <c r="T334" s="6">
        <f t="shared" si="786"/>
        <v>0</v>
      </c>
      <c r="U334" s="6">
        <f t="shared" si="786"/>
        <v>0</v>
      </c>
      <c r="V334" s="6">
        <f t="shared" si="786"/>
        <v>0</v>
      </c>
      <c r="W334" s="6">
        <f t="shared" ref="W334:X336" si="787">SUM(W337,W340,W349)</f>
        <v>0</v>
      </c>
      <c r="X334" s="6">
        <f t="shared" si="787"/>
        <v>0</v>
      </c>
      <c r="Y334" s="6">
        <f t="shared" ref="Y334:Z336" si="788">SUM(Y337,Y340,Y349)</f>
        <v>0</v>
      </c>
      <c r="Z334" s="21">
        <f t="shared" si="788"/>
        <v>0</v>
      </c>
      <c r="AA334" s="6">
        <f t="shared" si="772"/>
        <v>0</v>
      </c>
      <c r="AB334" s="25"/>
    </row>
    <row r="335" spans="2:28">
      <c r="B335" s="16" t="s">
        <v>1</v>
      </c>
      <c r="C335" s="7" t="s">
        <v>23</v>
      </c>
      <c r="D335" s="8">
        <f t="shared" si="781"/>
        <v>0</v>
      </c>
      <c r="E335" s="8">
        <f t="shared" si="781"/>
        <v>0</v>
      </c>
      <c r="F335" s="8">
        <f t="shared" si="782"/>
        <v>0</v>
      </c>
      <c r="G335" s="8">
        <f t="shared" si="782"/>
        <v>0</v>
      </c>
      <c r="H335" s="8">
        <f t="shared" si="782"/>
        <v>0</v>
      </c>
      <c r="I335" s="8">
        <f t="shared" ref="I335:L335" si="789">SUM(I338,I341,I350)</f>
        <v>0</v>
      </c>
      <c r="J335" s="8">
        <f t="shared" si="789"/>
        <v>0</v>
      </c>
      <c r="K335" s="8">
        <f t="shared" si="789"/>
        <v>0</v>
      </c>
      <c r="L335" s="8">
        <f t="shared" si="789"/>
        <v>0</v>
      </c>
      <c r="M335" s="8">
        <f t="shared" si="784"/>
        <v>780000</v>
      </c>
      <c r="N335" s="8">
        <f t="shared" si="784"/>
        <v>0</v>
      </c>
      <c r="O335" s="8">
        <f t="shared" si="785"/>
        <v>782910.73699999996</v>
      </c>
      <c r="P335" s="8">
        <f t="shared" si="785"/>
        <v>0</v>
      </c>
      <c r="Q335" s="8">
        <f t="shared" si="785"/>
        <v>0</v>
      </c>
      <c r="R335" s="8">
        <f t="shared" ref="R335:V335" si="790">SUM(R338,R341,R350)</f>
        <v>394263.33071000001</v>
      </c>
      <c r="S335" s="8">
        <f t="shared" si="790"/>
        <v>0</v>
      </c>
      <c r="T335" s="8">
        <f t="shared" si="790"/>
        <v>0</v>
      </c>
      <c r="U335" s="8">
        <f t="shared" si="790"/>
        <v>0</v>
      </c>
      <c r="V335" s="8">
        <f t="shared" si="790"/>
        <v>0</v>
      </c>
      <c r="W335" s="8">
        <f t="shared" si="787"/>
        <v>0</v>
      </c>
      <c r="X335" s="8">
        <f t="shared" si="787"/>
        <v>0</v>
      </c>
      <c r="Y335" s="8">
        <f t="shared" si="788"/>
        <v>0</v>
      </c>
      <c r="Z335" s="22">
        <f t="shared" si="788"/>
        <v>0</v>
      </c>
      <c r="AA335" s="8">
        <f t="shared" si="772"/>
        <v>0</v>
      </c>
      <c r="AB335" s="25"/>
    </row>
    <row r="336" spans="2:28">
      <c r="B336" s="16" t="s">
        <v>1</v>
      </c>
      <c r="C336" s="9" t="s">
        <v>28</v>
      </c>
      <c r="D336" s="8">
        <f t="shared" si="781"/>
        <v>0</v>
      </c>
      <c r="E336" s="8">
        <f t="shared" si="781"/>
        <v>0</v>
      </c>
      <c r="F336" s="8">
        <f t="shared" si="782"/>
        <v>0</v>
      </c>
      <c r="G336" s="8">
        <f t="shared" si="782"/>
        <v>0</v>
      </c>
      <c r="H336" s="8">
        <f t="shared" si="782"/>
        <v>0</v>
      </c>
      <c r="I336" s="8">
        <f t="shared" ref="I336:L336" si="791">SUM(I339,I342,I351)</f>
        <v>0</v>
      </c>
      <c r="J336" s="8">
        <f t="shared" si="791"/>
        <v>0</v>
      </c>
      <c r="K336" s="8">
        <f t="shared" si="791"/>
        <v>0</v>
      </c>
      <c r="L336" s="8">
        <f t="shared" si="791"/>
        <v>0</v>
      </c>
      <c r="M336" s="8">
        <f t="shared" si="784"/>
        <v>780000</v>
      </c>
      <c r="N336" s="8">
        <f t="shared" si="784"/>
        <v>0</v>
      </c>
      <c r="O336" s="8">
        <f t="shared" si="785"/>
        <v>782910.73699999996</v>
      </c>
      <c r="P336" s="8">
        <f t="shared" si="785"/>
        <v>0</v>
      </c>
      <c r="Q336" s="8">
        <f t="shared" si="785"/>
        <v>0</v>
      </c>
      <c r="R336" s="8">
        <f t="shared" ref="R336:V336" si="792">SUM(R339,R342,R351)</f>
        <v>394263.33071000001</v>
      </c>
      <c r="S336" s="8">
        <f t="shared" si="792"/>
        <v>0</v>
      </c>
      <c r="T336" s="8">
        <f t="shared" si="792"/>
        <v>0</v>
      </c>
      <c r="U336" s="8">
        <f t="shared" si="792"/>
        <v>0</v>
      </c>
      <c r="V336" s="8">
        <f t="shared" si="792"/>
        <v>0</v>
      </c>
      <c r="W336" s="8">
        <f t="shared" si="787"/>
        <v>0</v>
      </c>
      <c r="X336" s="8">
        <f t="shared" si="787"/>
        <v>0</v>
      </c>
      <c r="Y336" s="8">
        <f t="shared" si="788"/>
        <v>0</v>
      </c>
      <c r="Z336" s="22">
        <f t="shared" si="788"/>
        <v>0</v>
      </c>
      <c r="AA336" s="8">
        <f t="shared" si="772"/>
        <v>0</v>
      </c>
      <c r="AB336" s="25"/>
    </row>
    <row r="337" spans="2:28" ht="60">
      <c r="B337" s="16" t="s">
        <v>135</v>
      </c>
      <c r="C337" s="5" t="s">
        <v>136</v>
      </c>
      <c r="D337" s="6">
        <f t="shared" ref="D337:E338" si="793">SUM(D338)</f>
        <v>0</v>
      </c>
      <c r="E337" s="6">
        <f t="shared" si="793"/>
        <v>0</v>
      </c>
      <c r="F337" s="6">
        <f t="shared" ref="F337:H338" si="794">SUM(F338)</f>
        <v>0</v>
      </c>
      <c r="G337" s="6">
        <f t="shared" si="794"/>
        <v>0</v>
      </c>
      <c r="H337" s="6">
        <f t="shared" si="794"/>
        <v>0</v>
      </c>
      <c r="I337" s="6">
        <f t="shared" ref="I337:L338" si="795">SUM(I338)</f>
        <v>0</v>
      </c>
      <c r="J337" s="6">
        <f t="shared" si="795"/>
        <v>0</v>
      </c>
      <c r="K337" s="6">
        <f t="shared" si="795"/>
        <v>0</v>
      </c>
      <c r="L337" s="6">
        <f t="shared" si="795"/>
        <v>0</v>
      </c>
      <c r="M337" s="6">
        <f t="shared" ref="M337:N338" si="796">SUM(M338)</f>
        <v>170000</v>
      </c>
      <c r="N337" s="6">
        <f t="shared" si="796"/>
        <v>0</v>
      </c>
      <c r="O337" s="6">
        <f t="shared" ref="O337:Q338" si="797">SUM(O338)</f>
        <v>172910.73699999999</v>
      </c>
      <c r="P337" s="6">
        <f t="shared" si="797"/>
        <v>0</v>
      </c>
      <c r="Q337" s="6">
        <f t="shared" si="797"/>
        <v>0</v>
      </c>
      <c r="R337" s="6">
        <f t="shared" ref="R337:V338" si="798">SUM(R338)</f>
        <v>172751.03581</v>
      </c>
      <c r="S337" s="6">
        <f t="shared" si="798"/>
        <v>0</v>
      </c>
      <c r="T337" s="6">
        <f t="shared" si="798"/>
        <v>0</v>
      </c>
      <c r="U337" s="6">
        <f t="shared" si="798"/>
        <v>0</v>
      </c>
      <c r="V337" s="6">
        <f t="shared" si="798"/>
        <v>0</v>
      </c>
      <c r="W337" s="6">
        <f t="shared" ref="W337:X338" si="799">SUM(W338)</f>
        <v>0</v>
      </c>
      <c r="X337" s="6">
        <f t="shared" si="799"/>
        <v>0</v>
      </c>
      <c r="Y337" s="6">
        <f t="shared" ref="Y337:Z338" si="800">SUM(Y338)</f>
        <v>0</v>
      </c>
      <c r="Z337" s="21">
        <f t="shared" si="800"/>
        <v>0</v>
      </c>
      <c r="AA337" s="6">
        <f t="shared" si="772"/>
        <v>0</v>
      </c>
      <c r="AB337" s="25"/>
    </row>
    <row r="338" spans="2:28">
      <c r="B338" s="16" t="s">
        <v>1</v>
      </c>
      <c r="C338" s="7" t="s">
        <v>23</v>
      </c>
      <c r="D338" s="8">
        <f t="shared" si="793"/>
        <v>0</v>
      </c>
      <c r="E338" s="8">
        <f t="shared" si="793"/>
        <v>0</v>
      </c>
      <c r="F338" s="8">
        <f t="shared" si="794"/>
        <v>0</v>
      </c>
      <c r="G338" s="8">
        <f t="shared" si="794"/>
        <v>0</v>
      </c>
      <c r="H338" s="8">
        <f t="shared" si="794"/>
        <v>0</v>
      </c>
      <c r="I338" s="8">
        <f t="shared" si="795"/>
        <v>0</v>
      </c>
      <c r="J338" s="8">
        <f t="shared" si="795"/>
        <v>0</v>
      </c>
      <c r="K338" s="8">
        <f t="shared" si="795"/>
        <v>0</v>
      </c>
      <c r="L338" s="8">
        <f t="shared" si="795"/>
        <v>0</v>
      </c>
      <c r="M338" s="8">
        <f t="shared" si="796"/>
        <v>170000</v>
      </c>
      <c r="N338" s="8">
        <f t="shared" si="796"/>
        <v>0</v>
      </c>
      <c r="O338" s="8">
        <f t="shared" si="797"/>
        <v>172910.73699999999</v>
      </c>
      <c r="P338" s="8">
        <f t="shared" si="797"/>
        <v>0</v>
      </c>
      <c r="Q338" s="8">
        <f t="shared" si="797"/>
        <v>0</v>
      </c>
      <c r="R338" s="8">
        <f t="shared" si="798"/>
        <v>172751.03581</v>
      </c>
      <c r="S338" s="8">
        <f t="shared" si="798"/>
        <v>0</v>
      </c>
      <c r="T338" s="8">
        <f t="shared" si="798"/>
        <v>0</v>
      </c>
      <c r="U338" s="8">
        <f t="shared" si="798"/>
        <v>0</v>
      </c>
      <c r="V338" s="8">
        <f t="shared" si="798"/>
        <v>0</v>
      </c>
      <c r="W338" s="8">
        <f t="shared" si="799"/>
        <v>0</v>
      </c>
      <c r="X338" s="8">
        <f t="shared" si="799"/>
        <v>0</v>
      </c>
      <c r="Y338" s="8">
        <f t="shared" si="800"/>
        <v>0</v>
      </c>
      <c r="Z338" s="22">
        <f t="shared" si="800"/>
        <v>0</v>
      </c>
      <c r="AA338" s="8">
        <f t="shared" si="772"/>
        <v>0</v>
      </c>
      <c r="AB338" s="25"/>
    </row>
    <row r="339" spans="2:28">
      <c r="B339" s="16" t="s">
        <v>1</v>
      </c>
      <c r="C339" s="9" t="s">
        <v>28</v>
      </c>
      <c r="D339" s="8">
        <v>0</v>
      </c>
      <c r="E339" s="8">
        <v>0</v>
      </c>
      <c r="F339" s="8">
        <v>0</v>
      </c>
      <c r="G339" s="8">
        <v>0</v>
      </c>
      <c r="H339" s="8">
        <v>0</v>
      </c>
      <c r="I339" s="8">
        <v>0</v>
      </c>
      <c r="J339" s="8">
        <v>0</v>
      </c>
      <c r="K339" s="8">
        <v>0</v>
      </c>
      <c r="L339" s="8">
        <v>0</v>
      </c>
      <c r="M339" s="8">
        <v>170000</v>
      </c>
      <c r="N339" s="8">
        <v>0</v>
      </c>
      <c r="O339" s="8">
        <v>172910.73699999999</v>
      </c>
      <c r="P339" s="8">
        <v>0</v>
      </c>
      <c r="Q339" s="8">
        <v>0</v>
      </c>
      <c r="R339" s="8">
        <v>172751.03581</v>
      </c>
      <c r="S339" s="8">
        <v>0</v>
      </c>
      <c r="T339" s="8">
        <v>0</v>
      </c>
      <c r="U339" s="8">
        <v>0</v>
      </c>
      <c r="V339" s="8">
        <v>0</v>
      </c>
      <c r="W339" s="8">
        <v>0</v>
      </c>
      <c r="X339" s="8">
        <v>0</v>
      </c>
      <c r="Y339" s="8">
        <v>0</v>
      </c>
      <c r="Z339" s="22">
        <v>0</v>
      </c>
      <c r="AA339" s="8">
        <f t="shared" si="772"/>
        <v>0</v>
      </c>
      <c r="AB339" s="25"/>
    </row>
    <row r="340" spans="2:28" ht="60">
      <c r="B340" s="16" t="s">
        <v>137</v>
      </c>
      <c r="C340" s="5" t="s">
        <v>138</v>
      </c>
      <c r="D340" s="6">
        <f t="shared" ref="D340:E342" si="801">SUM(D343,D346)</f>
        <v>0</v>
      </c>
      <c r="E340" s="6">
        <f t="shared" si="801"/>
        <v>0</v>
      </c>
      <c r="F340" s="6">
        <f t="shared" ref="F340:H342" si="802">SUM(F343,F346)</f>
        <v>0</v>
      </c>
      <c r="G340" s="6">
        <f t="shared" si="802"/>
        <v>0</v>
      </c>
      <c r="H340" s="6">
        <f t="shared" si="802"/>
        <v>0</v>
      </c>
      <c r="I340" s="6">
        <f t="shared" ref="I340:L340" si="803">SUM(I343,I346)</f>
        <v>0</v>
      </c>
      <c r="J340" s="6">
        <f t="shared" si="803"/>
        <v>0</v>
      </c>
      <c r="K340" s="6">
        <f t="shared" si="803"/>
        <v>0</v>
      </c>
      <c r="L340" s="6">
        <f t="shared" si="803"/>
        <v>0</v>
      </c>
      <c r="M340" s="6">
        <f t="shared" ref="M340:N342" si="804">SUM(M343,M346)</f>
        <v>85000</v>
      </c>
      <c r="N340" s="6">
        <f t="shared" si="804"/>
        <v>0</v>
      </c>
      <c r="O340" s="6">
        <f t="shared" ref="O340:Q342" si="805">SUM(O343,O346)</f>
        <v>85000</v>
      </c>
      <c r="P340" s="6">
        <f t="shared" si="805"/>
        <v>0</v>
      </c>
      <c r="Q340" s="6">
        <f t="shared" si="805"/>
        <v>0</v>
      </c>
      <c r="R340" s="6">
        <f t="shared" ref="R340:V340" si="806">SUM(R343,R346)</f>
        <v>58969.694900000002</v>
      </c>
      <c r="S340" s="6">
        <f t="shared" si="806"/>
        <v>0</v>
      </c>
      <c r="T340" s="6">
        <f t="shared" si="806"/>
        <v>0</v>
      </c>
      <c r="U340" s="6">
        <f t="shared" si="806"/>
        <v>0</v>
      </c>
      <c r="V340" s="6">
        <f t="shared" si="806"/>
        <v>0</v>
      </c>
      <c r="W340" s="6">
        <f t="shared" ref="W340:X342" si="807">SUM(W343,W346)</f>
        <v>0</v>
      </c>
      <c r="X340" s="6">
        <f t="shared" si="807"/>
        <v>0</v>
      </c>
      <c r="Y340" s="6">
        <f t="shared" ref="Y340:Z342" si="808">SUM(Y343,Y346)</f>
        <v>0</v>
      </c>
      <c r="Z340" s="21">
        <f t="shared" si="808"/>
        <v>0</v>
      </c>
      <c r="AA340" s="6">
        <f t="shared" si="772"/>
        <v>0</v>
      </c>
      <c r="AB340" s="25"/>
    </row>
    <row r="341" spans="2:28">
      <c r="B341" s="16" t="s">
        <v>1</v>
      </c>
      <c r="C341" s="7" t="s">
        <v>23</v>
      </c>
      <c r="D341" s="8">
        <f t="shared" si="801"/>
        <v>0</v>
      </c>
      <c r="E341" s="8">
        <f t="shared" si="801"/>
        <v>0</v>
      </c>
      <c r="F341" s="8">
        <f t="shared" si="802"/>
        <v>0</v>
      </c>
      <c r="G341" s="8">
        <f t="shared" si="802"/>
        <v>0</v>
      </c>
      <c r="H341" s="8">
        <f t="shared" si="802"/>
        <v>0</v>
      </c>
      <c r="I341" s="8">
        <f t="shared" ref="I341:L341" si="809">SUM(I344,I347)</f>
        <v>0</v>
      </c>
      <c r="J341" s="8">
        <f t="shared" si="809"/>
        <v>0</v>
      </c>
      <c r="K341" s="8">
        <f t="shared" si="809"/>
        <v>0</v>
      </c>
      <c r="L341" s="8">
        <f t="shared" si="809"/>
        <v>0</v>
      </c>
      <c r="M341" s="8">
        <f t="shared" si="804"/>
        <v>85000</v>
      </c>
      <c r="N341" s="8">
        <f t="shared" si="804"/>
        <v>0</v>
      </c>
      <c r="O341" s="8">
        <f t="shared" si="805"/>
        <v>85000</v>
      </c>
      <c r="P341" s="8">
        <f t="shared" si="805"/>
        <v>0</v>
      </c>
      <c r="Q341" s="8">
        <f t="shared" si="805"/>
        <v>0</v>
      </c>
      <c r="R341" s="8">
        <f t="shared" ref="R341:V341" si="810">SUM(R344,R347)</f>
        <v>58969.694900000002</v>
      </c>
      <c r="S341" s="8">
        <f t="shared" si="810"/>
        <v>0</v>
      </c>
      <c r="T341" s="8">
        <f t="shared" si="810"/>
        <v>0</v>
      </c>
      <c r="U341" s="8">
        <f t="shared" si="810"/>
        <v>0</v>
      </c>
      <c r="V341" s="8">
        <f t="shared" si="810"/>
        <v>0</v>
      </c>
      <c r="W341" s="8">
        <f t="shared" si="807"/>
        <v>0</v>
      </c>
      <c r="X341" s="8">
        <f t="shared" si="807"/>
        <v>0</v>
      </c>
      <c r="Y341" s="8">
        <f t="shared" si="808"/>
        <v>0</v>
      </c>
      <c r="Z341" s="22">
        <f t="shared" si="808"/>
        <v>0</v>
      </c>
      <c r="AA341" s="8">
        <f t="shared" si="772"/>
        <v>0</v>
      </c>
      <c r="AB341" s="25"/>
    </row>
    <row r="342" spans="2:28">
      <c r="B342" s="16" t="s">
        <v>1</v>
      </c>
      <c r="C342" s="9" t="s">
        <v>28</v>
      </c>
      <c r="D342" s="8">
        <f t="shared" si="801"/>
        <v>0</v>
      </c>
      <c r="E342" s="8">
        <f t="shared" si="801"/>
        <v>0</v>
      </c>
      <c r="F342" s="8">
        <f t="shared" si="802"/>
        <v>0</v>
      </c>
      <c r="G342" s="8">
        <f t="shared" si="802"/>
        <v>0</v>
      </c>
      <c r="H342" s="8">
        <f t="shared" si="802"/>
        <v>0</v>
      </c>
      <c r="I342" s="8">
        <f t="shared" ref="I342:L342" si="811">SUM(I345,I348)</f>
        <v>0</v>
      </c>
      <c r="J342" s="8">
        <f t="shared" si="811"/>
        <v>0</v>
      </c>
      <c r="K342" s="8">
        <f t="shared" si="811"/>
        <v>0</v>
      </c>
      <c r="L342" s="8">
        <f t="shared" si="811"/>
        <v>0</v>
      </c>
      <c r="M342" s="8">
        <f t="shared" si="804"/>
        <v>85000</v>
      </c>
      <c r="N342" s="8">
        <f t="shared" si="804"/>
        <v>0</v>
      </c>
      <c r="O342" s="8">
        <f t="shared" si="805"/>
        <v>85000</v>
      </c>
      <c r="P342" s="8">
        <f t="shared" si="805"/>
        <v>0</v>
      </c>
      <c r="Q342" s="8">
        <f t="shared" si="805"/>
        <v>0</v>
      </c>
      <c r="R342" s="8">
        <f t="shared" ref="R342:V342" si="812">SUM(R345,R348)</f>
        <v>58969.694900000002</v>
      </c>
      <c r="S342" s="8">
        <f t="shared" si="812"/>
        <v>0</v>
      </c>
      <c r="T342" s="8">
        <f t="shared" si="812"/>
        <v>0</v>
      </c>
      <c r="U342" s="8">
        <f t="shared" si="812"/>
        <v>0</v>
      </c>
      <c r="V342" s="8">
        <f t="shared" si="812"/>
        <v>0</v>
      </c>
      <c r="W342" s="8">
        <f t="shared" si="807"/>
        <v>0</v>
      </c>
      <c r="X342" s="8">
        <f t="shared" si="807"/>
        <v>0</v>
      </c>
      <c r="Y342" s="8">
        <f t="shared" si="808"/>
        <v>0</v>
      </c>
      <c r="Z342" s="22">
        <f t="shared" si="808"/>
        <v>0</v>
      </c>
      <c r="AA342" s="8">
        <f t="shared" si="772"/>
        <v>0</v>
      </c>
      <c r="AB342" s="25"/>
    </row>
    <row r="343" spans="2:28" ht="60">
      <c r="B343" s="16" t="s">
        <v>139</v>
      </c>
      <c r="C343" s="5" t="s">
        <v>140</v>
      </c>
      <c r="D343" s="6">
        <f t="shared" ref="D343:E344" si="813">SUM(D344)</f>
        <v>0</v>
      </c>
      <c r="E343" s="6">
        <f t="shared" si="813"/>
        <v>0</v>
      </c>
      <c r="F343" s="6">
        <f t="shared" ref="F343:H344" si="814">SUM(F344)</f>
        <v>0</v>
      </c>
      <c r="G343" s="6">
        <f t="shared" si="814"/>
        <v>0</v>
      </c>
      <c r="H343" s="6">
        <f t="shared" si="814"/>
        <v>0</v>
      </c>
      <c r="I343" s="6">
        <f t="shared" ref="I343:L344" si="815">SUM(I344)</f>
        <v>0</v>
      </c>
      <c r="J343" s="6">
        <f t="shared" si="815"/>
        <v>0</v>
      </c>
      <c r="K343" s="6">
        <f t="shared" si="815"/>
        <v>0</v>
      </c>
      <c r="L343" s="6">
        <f t="shared" si="815"/>
        <v>0</v>
      </c>
      <c r="M343" s="6">
        <f t="shared" ref="M343:N344" si="816">SUM(M344)</f>
        <v>61000</v>
      </c>
      <c r="N343" s="6">
        <f t="shared" si="816"/>
        <v>0</v>
      </c>
      <c r="O343" s="6">
        <f t="shared" ref="O343:Q344" si="817">SUM(O344)</f>
        <v>61000</v>
      </c>
      <c r="P343" s="6">
        <f t="shared" si="817"/>
        <v>0</v>
      </c>
      <c r="Q343" s="6">
        <f t="shared" si="817"/>
        <v>0</v>
      </c>
      <c r="R343" s="6">
        <f t="shared" ref="R343:V344" si="818">SUM(R344)</f>
        <v>41930.894999999997</v>
      </c>
      <c r="S343" s="6">
        <f t="shared" si="818"/>
        <v>0</v>
      </c>
      <c r="T343" s="6">
        <f t="shared" si="818"/>
        <v>0</v>
      </c>
      <c r="U343" s="6">
        <f t="shared" si="818"/>
        <v>0</v>
      </c>
      <c r="V343" s="6">
        <f t="shared" si="818"/>
        <v>0</v>
      </c>
      <c r="W343" s="6">
        <f t="shared" ref="W343:X344" si="819">SUM(W344)</f>
        <v>0</v>
      </c>
      <c r="X343" s="6">
        <f t="shared" si="819"/>
        <v>0</v>
      </c>
      <c r="Y343" s="6">
        <f t="shared" ref="Y343:Z344" si="820">SUM(Y344)</f>
        <v>0</v>
      </c>
      <c r="Z343" s="21">
        <f t="shared" si="820"/>
        <v>0</v>
      </c>
      <c r="AA343" s="6">
        <f t="shared" si="772"/>
        <v>0</v>
      </c>
      <c r="AB343" s="25"/>
    </row>
    <row r="344" spans="2:28">
      <c r="B344" s="16" t="s">
        <v>1</v>
      </c>
      <c r="C344" s="7" t="s">
        <v>23</v>
      </c>
      <c r="D344" s="8">
        <f t="shared" si="813"/>
        <v>0</v>
      </c>
      <c r="E344" s="8">
        <f t="shared" si="813"/>
        <v>0</v>
      </c>
      <c r="F344" s="8">
        <f t="shared" si="814"/>
        <v>0</v>
      </c>
      <c r="G344" s="8">
        <f t="shared" si="814"/>
        <v>0</v>
      </c>
      <c r="H344" s="8">
        <f t="shared" si="814"/>
        <v>0</v>
      </c>
      <c r="I344" s="8">
        <f t="shared" si="815"/>
        <v>0</v>
      </c>
      <c r="J344" s="8">
        <f t="shared" si="815"/>
        <v>0</v>
      </c>
      <c r="K344" s="8">
        <f t="shared" si="815"/>
        <v>0</v>
      </c>
      <c r="L344" s="8">
        <f t="shared" si="815"/>
        <v>0</v>
      </c>
      <c r="M344" s="8">
        <f t="shared" si="816"/>
        <v>61000</v>
      </c>
      <c r="N344" s="8">
        <f t="shared" si="816"/>
        <v>0</v>
      </c>
      <c r="O344" s="8">
        <f t="shared" si="817"/>
        <v>61000</v>
      </c>
      <c r="P344" s="8">
        <f t="shared" si="817"/>
        <v>0</v>
      </c>
      <c r="Q344" s="8">
        <f t="shared" si="817"/>
        <v>0</v>
      </c>
      <c r="R344" s="8">
        <f t="shared" si="818"/>
        <v>41930.894999999997</v>
      </c>
      <c r="S344" s="8">
        <f t="shared" si="818"/>
        <v>0</v>
      </c>
      <c r="T344" s="8">
        <f t="shared" si="818"/>
        <v>0</v>
      </c>
      <c r="U344" s="8">
        <f t="shared" si="818"/>
        <v>0</v>
      </c>
      <c r="V344" s="8">
        <f t="shared" si="818"/>
        <v>0</v>
      </c>
      <c r="W344" s="8">
        <f t="shared" si="819"/>
        <v>0</v>
      </c>
      <c r="X344" s="8">
        <f t="shared" si="819"/>
        <v>0</v>
      </c>
      <c r="Y344" s="8">
        <f t="shared" si="820"/>
        <v>0</v>
      </c>
      <c r="Z344" s="22">
        <f t="shared" si="820"/>
        <v>0</v>
      </c>
      <c r="AA344" s="8">
        <f t="shared" si="772"/>
        <v>0</v>
      </c>
      <c r="AB344" s="25"/>
    </row>
    <row r="345" spans="2:28">
      <c r="B345" s="16" t="s">
        <v>1</v>
      </c>
      <c r="C345" s="9" t="s">
        <v>28</v>
      </c>
      <c r="D345" s="8">
        <v>0</v>
      </c>
      <c r="E345" s="8">
        <v>0</v>
      </c>
      <c r="F345" s="8">
        <v>0</v>
      </c>
      <c r="G345" s="8">
        <v>0</v>
      </c>
      <c r="H345" s="8">
        <v>0</v>
      </c>
      <c r="I345" s="8">
        <v>0</v>
      </c>
      <c r="J345" s="8">
        <v>0</v>
      </c>
      <c r="K345" s="8">
        <v>0</v>
      </c>
      <c r="L345" s="8">
        <v>0</v>
      </c>
      <c r="M345" s="8">
        <v>61000</v>
      </c>
      <c r="N345" s="8">
        <v>0</v>
      </c>
      <c r="O345" s="8">
        <v>61000</v>
      </c>
      <c r="P345" s="8">
        <v>0</v>
      </c>
      <c r="Q345" s="8">
        <v>0</v>
      </c>
      <c r="R345" s="8">
        <v>41930.894999999997</v>
      </c>
      <c r="S345" s="8">
        <v>0</v>
      </c>
      <c r="T345" s="8">
        <v>0</v>
      </c>
      <c r="U345" s="8">
        <v>0</v>
      </c>
      <c r="V345" s="8">
        <v>0</v>
      </c>
      <c r="W345" s="8">
        <v>0</v>
      </c>
      <c r="X345" s="8">
        <v>0</v>
      </c>
      <c r="Y345" s="8">
        <v>0</v>
      </c>
      <c r="Z345" s="22">
        <v>0</v>
      </c>
      <c r="AA345" s="8">
        <f t="shared" si="772"/>
        <v>0</v>
      </c>
      <c r="AB345" s="25"/>
    </row>
    <row r="346" spans="2:28" ht="60">
      <c r="B346" s="16" t="s">
        <v>141</v>
      </c>
      <c r="C346" s="5" t="s">
        <v>142</v>
      </c>
      <c r="D346" s="6">
        <f t="shared" ref="D346:E347" si="821">SUM(D347)</f>
        <v>0</v>
      </c>
      <c r="E346" s="6">
        <f t="shared" si="821"/>
        <v>0</v>
      </c>
      <c r="F346" s="6">
        <f t="shared" ref="F346:H347" si="822">SUM(F347)</f>
        <v>0</v>
      </c>
      <c r="G346" s="6">
        <f t="shared" si="822"/>
        <v>0</v>
      </c>
      <c r="H346" s="6">
        <f t="shared" si="822"/>
        <v>0</v>
      </c>
      <c r="I346" s="6">
        <f t="shared" ref="I346:L347" si="823">SUM(I347)</f>
        <v>0</v>
      </c>
      <c r="J346" s="6">
        <f t="shared" si="823"/>
        <v>0</v>
      </c>
      <c r="K346" s="6">
        <f t="shared" si="823"/>
        <v>0</v>
      </c>
      <c r="L346" s="6">
        <f t="shared" si="823"/>
        <v>0</v>
      </c>
      <c r="M346" s="6">
        <f t="shared" ref="M346:N347" si="824">SUM(M347)</f>
        <v>24000</v>
      </c>
      <c r="N346" s="6">
        <f t="shared" si="824"/>
        <v>0</v>
      </c>
      <c r="O346" s="6">
        <f t="shared" ref="O346:Q347" si="825">SUM(O347)</f>
        <v>24000</v>
      </c>
      <c r="P346" s="6">
        <f t="shared" si="825"/>
        <v>0</v>
      </c>
      <c r="Q346" s="6">
        <f t="shared" si="825"/>
        <v>0</v>
      </c>
      <c r="R346" s="6">
        <f t="shared" ref="R346:V347" si="826">SUM(R347)</f>
        <v>17038.799900000002</v>
      </c>
      <c r="S346" s="6">
        <f t="shared" si="826"/>
        <v>0</v>
      </c>
      <c r="T346" s="6">
        <f t="shared" si="826"/>
        <v>0</v>
      </c>
      <c r="U346" s="6">
        <f t="shared" si="826"/>
        <v>0</v>
      </c>
      <c r="V346" s="6">
        <f t="shared" si="826"/>
        <v>0</v>
      </c>
      <c r="W346" s="6">
        <f t="shared" ref="W346:X347" si="827">SUM(W347)</f>
        <v>0</v>
      </c>
      <c r="X346" s="6">
        <f t="shared" si="827"/>
        <v>0</v>
      </c>
      <c r="Y346" s="6">
        <f t="shared" ref="Y346:Z347" si="828">SUM(Y347)</f>
        <v>0</v>
      </c>
      <c r="Z346" s="21">
        <f t="shared" si="828"/>
        <v>0</v>
      </c>
      <c r="AA346" s="6">
        <f t="shared" si="772"/>
        <v>0</v>
      </c>
      <c r="AB346" s="25"/>
    </row>
    <row r="347" spans="2:28">
      <c r="B347" s="16" t="s">
        <v>1</v>
      </c>
      <c r="C347" s="7" t="s">
        <v>23</v>
      </c>
      <c r="D347" s="8">
        <f t="shared" si="821"/>
        <v>0</v>
      </c>
      <c r="E347" s="8">
        <f t="shared" si="821"/>
        <v>0</v>
      </c>
      <c r="F347" s="8">
        <f t="shared" si="822"/>
        <v>0</v>
      </c>
      <c r="G347" s="8">
        <f t="shared" si="822"/>
        <v>0</v>
      </c>
      <c r="H347" s="8">
        <f t="shared" si="822"/>
        <v>0</v>
      </c>
      <c r="I347" s="8">
        <f t="shared" si="823"/>
        <v>0</v>
      </c>
      <c r="J347" s="8">
        <f t="shared" si="823"/>
        <v>0</v>
      </c>
      <c r="K347" s="8">
        <f t="shared" si="823"/>
        <v>0</v>
      </c>
      <c r="L347" s="8">
        <f t="shared" si="823"/>
        <v>0</v>
      </c>
      <c r="M347" s="8">
        <f t="shared" si="824"/>
        <v>24000</v>
      </c>
      <c r="N347" s="8">
        <f t="shared" si="824"/>
        <v>0</v>
      </c>
      <c r="O347" s="8">
        <f t="shared" si="825"/>
        <v>24000</v>
      </c>
      <c r="P347" s="8">
        <f t="shared" si="825"/>
        <v>0</v>
      </c>
      <c r="Q347" s="8">
        <f t="shared" si="825"/>
        <v>0</v>
      </c>
      <c r="R347" s="8">
        <f t="shared" si="826"/>
        <v>17038.799900000002</v>
      </c>
      <c r="S347" s="8">
        <f t="shared" si="826"/>
        <v>0</v>
      </c>
      <c r="T347" s="8">
        <f t="shared" si="826"/>
        <v>0</v>
      </c>
      <c r="U347" s="8">
        <f t="shared" si="826"/>
        <v>0</v>
      </c>
      <c r="V347" s="8">
        <f t="shared" si="826"/>
        <v>0</v>
      </c>
      <c r="W347" s="8">
        <f t="shared" si="827"/>
        <v>0</v>
      </c>
      <c r="X347" s="8">
        <f t="shared" si="827"/>
        <v>0</v>
      </c>
      <c r="Y347" s="8">
        <f t="shared" si="828"/>
        <v>0</v>
      </c>
      <c r="Z347" s="22">
        <f t="shared" si="828"/>
        <v>0</v>
      </c>
      <c r="AA347" s="8">
        <f t="shared" si="772"/>
        <v>0</v>
      </c>
      <c r="AB347" s="25"/>
    </row>
    <row r="348" spans="2:28">
      <c r="B348" s="16" t="s">
        <v>1</v>
      </c>
      <c r="C348" s="9" t="s">
        <v>28</v>
      </c>
      <c r="D348" s="8">
        <v>0</v>
      </c>
      <c r="E348" s="8">
        <v>0</v>
      </c>
      <c r="F348" s="8">
        <v>0</v>
      </c>
      <c r="G348" s="8">
        <v>0</v>
      </c>
      <c r="H348" s="8">
        <v>0</v>
      </c>
      <c r="I348" s="8">
        <v>0</v>
      </c>
      <c r="J348" s="8">
        <v>0</v>
      </c>
      <c r="K348" s="8">
        <v>0</v>
      </c>
      <c r="L348" s="8">
        <v>0</v>
      </c>
      <c r="M348" s="8">
        <v>24000</v>
      </c>
      <c r="N348" s="8">
        <v>0</v>
      </c>
      <c r="O348" s="8">
        <v>24000</v>
      </c>
      <c r="P348" s="8">
        <v>0</v>
      </c>
      <c r="Q348" s="8">
        <v>0</v>
      </c>
      <c r="R348" s="8">
        <v>17038.799900000002</v>
      </c>
      <c r="S348" s="8">
        <v>0</v>
      </c>
      <c r="T348" s="8">
        <v>0</v>
      </c>
      <c r="U348" s="8">
        <v>0</v>
      </c>
      <c r="V348" s="8">
        <v>0</v>
      </c>
      <c r="W348" s="8">
        <v>0</v>
      </c>
      <c r="X348" s="8">
        <v>0</v>
      </c>
      <c r="Y348" s="8">
        <v>0</v>
      </c>
      <c r="Z348" s="22">
        <v>0</v>
      </c>
      <c r="AA348" s="8">
        <f t="shared" si="772"/>
        <v>0</v>
      </c>
      <c r="AB348" s="25"/>
    </row>
    <row r="349" spans="2:28" ht="75">
      <c r="B349" s="16" t="s">
        <v>143</v>
      </c>
      <c r="C349" s="5" t="s">
        <v>144</v>
      </c>
      <c r="D349" s="6">
        <f t="shared" ref="D349:E351" si="829">SUM(D352,D355)</f>
        <v>0</v>
      </c>
      <c r="E349" s="6">
        <f t="shared" si="829"/>
        <v>0</v>
      </c>
      <c r="F349" s="6">
        <f t="shared" ref="F349:H351" si="830">SUM(F352,F355)</f>
        <v>0</v>
      </c>
      <c r="G349" s="6">
        <f t="shared" si="830"/>
        <v>0</v>
      </c>
      <c r="H349" s="6">
        <f t="shared" si="830"/>
        <v>0</v>
      </c>
      <c r="I349" s="6">
        <f t="shared" ref="I349:L349" si="831">SUM(I352,I355)</f>
        <v>0</v>
      </c>
      <c r="J349" s="6">
        <f t="shared" si="831"/>
        <v>0</v>
      </c>
      <c r="K349" s="6">
        <f t="shared" si="831"/>
        <v>0</v>
      </c>
      <c r="L349" s="6">
        <f t="shared" si="831"/>
        <v>0</v>
      </c>
      <c r="M349" s="6">
        <f t="shared" ref="M349:N351" si="832">SUM(M352,M355)</f>
        <v>525000</v>
      </c>
      <c r="N349" s="6">
        <f t="shared" si="832"/>
        <v>0</v>
      </c>
      <c r="O349" s="6">
        <f t="shared" ref="O349:Q351" si="833">SUM(O352,O355)</f>
        <v>525000</v>
      </c>
      <c r="P349" s="6">
        <f t="shared" si="833"/>
        <v>0</v>
      </c>
      <c r="Q349" s="6">
        <f t="shared" si="833"/>
        <v>0</v>
      </c>
      <c r="R349" s="6">
        <f t="shared" ref="R349:V349" si="834">SUM(R352,R355)</f>
        <v>162542.6</v>
      </c>
      <c r="S349" s="6">
        <f t="shared" si="834"/>
        <v>0</v>
      </c>
      <c r="T349" s="6">
        <f t="shared" si="834"/>
        <v>0</v>
      </c>
      <c r="U349" s="6">
        <f t="shared" si="834"/>
        <v>0</v>
      </c>
      <c r="V349" s="6">
        <f t="shared" si="834"/>
        <v>0</v>
      </c>
      <c r="W349" s="6">
        <f t="shared" ref="W349:X351" si="835">SUM(W352,W355)</f>
        <v>0</v>
      </c>
      <c r="X349" s="6">
        <f t="shared" si="835"/>
        <v>0</v>
      </c>
      <c r="Y349" s="6">
        <f t="shared" ref="Y349:Z351" si="836">SUM(Y352,Y355)</f>
        <v>0</v>
      </c>
      <c r="Z349" s="21">
        <f t="shared" si="836"/>
        <v>0</v>
      </c>
      <c r="AA349" s="6">
        <f t="shared" si="772"/>
        <v>0</v>
      </c>
      <c r="AB349" s="25"/>
    </row>
    <row r="350" spans="2:28">
      <c r="B350" s="16" t="s">
        <v>1</v>
      </c>
      <c r="C350" s="7" t="s">
        <v>23</v>
      </c>
      <c r="D350" s="8">
        <f t="shared" si="829"/>
        <v>0</v>
      </c>
      <c r="E350" s="8">
        <f t="shared" si="829"/>
        <v>0</v>
      </c>
      <c r="F350" s="8">
        <f t="shared" si="830"/>
        <v>0</v>
      </c>
      <c r="G350" s="8">
        <f t="shared" si="830"/>
        <v>0</v>
      </c>
      <c r="H350" s="8">
        <f t="shared" si="830"/>
        <v>0</v>
      </c>
      <c r="I350" s="8">
        <f t="shared" ref="I350:L350" si="837">SUM(I353,I356)</f>
        <v>0</v>
      </c>
      <c r="J350" s="8">
        <f t="shared" si="837"/>
        <v>0</v>
      </c>
      <c r="K350" s="8">
        <f t="shared" si="837"/>
        <v>0</v>
      </c>
      <c r="L350" s="8">
        <f t="shared" si="837"/>
        <v>0</v>
      </c>
      <c r="M350" s="8">
        <f t="shared" si="832"/>
        <v>525000</v>
      </c>
      <c r="N350" s="8">
        <f t="shared" si="832"/>
        <v>0</v>
      </c>
      <c r="O350" s="8">
        <f t="shared" si="833"/>
        <v>525000</v>
      </c>
      <c r="P350" s="8">
        <f t="shared" si="833"/>
        <v>0</v>
      </c>
      <c r="Q350" s="8">
        <f t="shared" si="833"/>
        <v>0</v>
      </c>
      <c r="R350" s="8">
        <f t="shared" ref="R350:V350" si="838">SUM(R353,R356)</f>
        <v>162542.6</v>
      </c>
      <c r="S350" s="8">
        <f t="shared" si="838"/>
        <v>0</v>
      </c>
      <c r="T350" s="8">
        <f t="shared" si="838"/>
        <v>0</v>
      </c>
      <c r="U350" s="8">
        <f t="shared" si="838"/>
        <v>0</v>
      </c>
      <c r="V350" s="8">
        <f t="shared" si="838"/>
        <v>0</v>
      </c>
      <c r="W350" s="8">
        <f t="shared" si="835"/>
        <v>0</v>
      </c>
      <c r="X350" s="8">
        <f t="shared" si="835"/>
        <v>0</v>
      </c>
      <c r="Y350" s="8">
        <f t="shared" si="836"/>
        <v>0</v>
      </c>
      <c r="Z350" s="22">
        <f t="shared" si="836"/>
        <v>0</v>
      </c>
      <c r="AA350" s="8">
        <f t="shared" si="772"/>
        <v>0</v>
      </c>
      <c r="AB350" s="25"/>
    </row>
    <row r="351" spans="2:28">
      <c r="B351" s="16" t="s">
        <v>1</v>
      </c>
      <c r="C351" s="9" t="s">
        <v>28</v>
      </c>
      <c r="D351" s="8">
        <f t="shared" si="829"/>
        <v>0</v>
      </c>
      <c r="E351" s="8">
        <f t="shared" si="829"/>
        <v>0</v>
      </c>
      <c r="F351" s="8">
        <f t="shared" si="830"/>
        <v>0</v>
      </c>
      <c r="G351" s="8">
        <f t="shared" si="830"/>
        <v>0</v>
      </c>
      <c r="H351" s="8">
        <f t="shared" si="830"/>
        <v>0</v>
      </c>
      <c r="I351" s="8">
        <f t="shared" ref="I351:L351" si="839">SUM(I354,I357)</f>
        <v>0</v>
      </c>
      <c r="J351" s="8">
        <f t="shared" si="839"/>
        <v>0</v>
      </c>
      <c r="K351" s="8">
        <f t="shared" si="839"/>
        <v>0</v>
      </c>
      <c r="L351" s="8">
        <f t="shared" si="839"/>
        <v>0</v>
      </c>
      <c r="M351" s="8">
        <f t="shared" si="832"/>
        <v>525000</v>
      </c>
      <c r="N351" s="8">
        <f t="shared" si="832"/>
        <v>0</v>
      </c>
      <c r="O351" s="8">
        <f t="shared" si="833"/>
        <v>525000</v>
      </c>
      <c r="P351" s="8">
        <f t="shared" si="833"/>
        <v>0</v>
      </c>
      <c r="Q351" s="8">
        <f t="shared" si="833"/>
        <v>0</v>
      </c>
      <c r="R351" s="8">
        <f t="shared" ref="R351:V351" si="840">SUM(R354,R357)</f>
        <v>162542.6</v>
      </c>
      <c r="S351" s="8">
        <f t="shared" si="840"/>
        <v>0</v>
      </c>
      <c r="T351" s="8">
        <f t="shared" si="840"/>
        <v>0</v>
      </c>
      <c r="U351" s="8">
        <f t="shared" si="840"/>
        <v>0</v>
      </c>
      <c r="V351" s="8">
        <f t="shared" si="840"/>
        <v>0</v>
      </c>
      <c r="W351" s="8">
        <f t="shared" si="835"/>
        <v>0</v>
      </c>
      <c r="X351" s="8">
        <f t="shared" si="835"/>
        <v>0</v>
      </c>
      <c r="Y351" s="8">
        <f t="shared" si="836"/>
        <v>0</v>
      </c>
      <c r="Z351" s="22">
        <f t="shared" si="836"/>
        <v>0</v>
      </c>
      <c r="AA351" s="8">
        <f t="shared" si="772"/>
        <v>0</v>
      </c>
      <c r="AB351" s="25"/>
    </row>
    <row r="352" spans="2:28" ht="75">
      <c r="B352" s="16" t="s">
        <v>145</v>
      </c>
      <c r="C352" s="5" t="s">
        <v>146</v>
      </c>
      <c r="D352" s="6">
        <f t="shared" ref="D352:E353" si="841">SUM(D353)</f>
        <v>0</v>
      </c>
      <c r="E352" s="6">
        <f t="shared" si="841"/>
        <v>0</v>
      </c>
      <c r="F352" s="6">
        <f t="shared" ref="F352:H353" si="842">SUM(F353)</f>
        <v>0</v>
      </c>
      <c r="G352" s="6">
        <f t="shared" si="842"/>
        <v>0</v>
      </c>
      <c r="H352" s="6">
        <f t="shared" si="842"/>
        <v>0</v>
      </c>
      <c r="I352" s="6">
        <f t="shared" ref="I352:L353" si="843">SUM(I353)</f>
        <v>0</v>
      </c>
      <c r="J352" s="6">
        <f t="shared" si="843"/>
        <v>0</v>
      </c>
      <c r="K352" s="6">
        <f t="shared" si="843"/>
        <v>0</v>
      </c>
      <c r="L352" s="6">
        <f t="shared" si="843"/>
        <v>0</v>
      </c>
      <c r="M352" s="6">
        <f t="shared" ref="M352:N353" si="844">SUM(M353)</f>
        <v>450000</v>
      </c>
      <c r="N352" s="6">
        <f t="shared" si="844"/>
        <v>0</v>
      </c>
      <c r="O352" s="6">
        <f t="shared" ref="O352:Q353" si="845">SUM(O353)</f>
        <v>432233</v>
      </c>
      <c r="P352" s="6">
        <f t="shared" si="845"/>
        <v>0</v>
      </c>
      <c r="Q352" s="6">
        <f t="shared" si="845"/>
        <v>0</v>
      </c>
      <c r="R352" s="6">
        <f t="shared" ref="R352:V353" si="846">SUM(R353)</f>
        <v>88054.8</v>
      </c>
      <c r="S352" s="6">
        <f t="shared" si="846"/>
        <v>0</v>
      </c>
      <c r="T352" s="6">
        <f t="shared" si="846"/>
        <v>0</v>
      </c>
      <c r="U352" s="6">
        <f t="shared" si="846"/>
        <v>0</v>
      </c>
      <c r="V352" s="6">
        <f t="shared" si="846"/>
        <v>0</v>
      </c>
      <c r="W352" s="6">
        <f t="shared" ref="W352:X353" si="847">SUM(W353)</f>
        <v>0</v>
      </c>
      <c r="X352" s="6">
        <f t="shared" si="847"/>
        <v>0</v>
      </c>
      <c r="Y352" s="6">
        <f t="shared" ref="Y352:Z353" si="848">SUM(Y353)</f>
        <v>0</v>
      </c>
      <c r="Z352" s="21">
        <f t="shared" si="848"/>
        <v>0</v>
      </c>
      <c r="AA352" s="6">
        <f t="shared" si="772"/>
        <v>0</v>
      </c>
      <c r="AB352" s="25"/>
    </row>
    <row r="353" spans="2:28">
      <c r="B353" s="16" t="s">
        <v>1</v>
      </c>
      <c r="C353" s="7" t="s">
        <v>23</v>
      </c>
      <c r="D353" s="8">
        <f t="shared" si="841"/>
        <v>0</v>
      </c>
      <c r="E353" s="8">
        <f t="shared" si="841"/>
        <v>0</v>
      </c>
      <c r="F353" s="8">
        <f t="shared" si="842"/>
        <v>0</v>
      </c>
      <c r="G353" s="8">
        <f t="shared" si="842"/>
        <v>0</v>
      </c>
      <c r="H353" s="8">
        <f t="shared" si="842"/>
        <v>0</v>
      </c>
      <c r="I353" s="8">
        <f t="shared" si="843"/>
        <v>0</v>
      </c>
      <c r="J353" s="8">
        <f t="shared" si="843"/>
        <v>0</v>
      </c>
      <c r="K353" s="8">
        <f t="shared" si="843"/>
        <v>0</v>
      </c>
      <c r="L353" s="8">
        <f t="shared" si="843"/>
        <v>0</v>
      </c>
      <c r="M353" s="8">
        <f t="shared" si="844"/>
        <v>450000</v>
      </c>
      <c r="N353" s="8">
        <f t="shared" si="844"/>
        <v>0</v>
      </c>
      <c r="O353" s="8">
        <f t="shared" si="845"/>
        <v>432233</v>
      </c>
      <c r="P353" s="8">
        <f t="shared" si="845"/>
        <v>0</v>
      </c>
      <c r="Q353" s="8">
        <f t="shared" si="845"/>
        <v>0</v>
      </c>
      <c r="R353" s="8">
        <f t="shared" si="846"/>
        <v>88054.8</v>
      </c>
      <c r="S353" s="8">
        <f t="shared" si="846"/>
        <v>0</v>
      </c>
      <c r="T353" s="8">
        <f t="shared" si="846"/>
        <v>0</v>
      </c>
      <c r="U353" s="8">
        <f t="shared" si="846"/>
        <v>0</v>
      </c>
      <c r="V353" s="8">
        <f t="shared" si="846"/>
        <v>0</v>
      </c>
      <c r="W353" s="8">
        <f t="shared" si="847"/>
        <v>0</v>
      </c>
      <c r="X353" s="8">
        <f t="shared" si="847"/>
        <v>0</v>
      </c>
      <c r="Y353" s="8">
        <f t="shared" si="848"/>
        <v>0</v>
      </c>
      <c r="Z353" s="22">
        <f t="shared" si="848"/>
        <v>0</v>
      </c>
      <c r="AA353" s="8">
        <f t="shared" si="772"/>
        <v>0</v>
      </c>
      <c r="AB353" s="25"/>
    </row>
    <row r="354" spans="2:28">
      <c r="B354" s="16" t="s">
        <v>1</v>
      </c>
      <c r="C354" s="9" t="s">
        <v>28</v>
      </c>
      <c r="D354" s="8">
        <v>0</v>
      </c>
      <c r="E354" s="8">
        <v>0</v>
      </c>
      <c r="F354" s="8">
        <v>0</v>
      </c>
      <c r="G354" s="8">
        <v>0</v>
      </c>
      <c r="H354" s="8">
        <v>0</v>
      </c>
      <c r="I354" s="8">
        <v>0</v>
      </c>
      <c r="J354" s="8">
        <v>0</v>
      </c>
      <c r="K354" s="8">
        <v>0</v>
      </c>
      <c r="L354" s="8">
        <v>0</v>
      </c>
      <c r="M354" s="8">
        <v>450000</v>
      </c>
      <c r="N354" s="8">
        <v>0</v>
      </c>
      <c r="O354" s="8">
        <v>432233</v>
      </c>
      <c r="P354" s="8">
        <v>0</v>
      </c>
      <c r="Q354" s="8">
        <v>0</v>
      </c>
      <c r="R354" s="8">
        <v>88054.8</v>
      </c>
      <c r="S354" s="8">
        <v>0</v>
      </c>
      <c r="T354" s="8">
        <v>0</v>
      </c>
      <c r="U354" s="8">
        <v>0</v>
      </c>
      <c r="V354" s="8">
        <v>0</v>
      </c>
      <c r="W354" s="8">
        <v>0</v>
      </c>
      <c r="X354" s="8">
        <v>0</v>
      </c>
      <c r="Y354" s="8">
        <v>0</v>
      </c>
      <c r="Z354" s="22">
        <v>0</v>
      </c>
      <c r="AA354" s="8">
        <f t="shared" si="772"/>
        <v>0</v>
      </c>
      <c r="AB354" s="25"/>
    </row>
    <row r="355" spans="2:28" ht="90">
      <c r="B355" s="16" t="s">
        <v>147</v>
      </c>
      <c r="C355" s="5" t="s">
        <v>148</v>
      </c>
      <c r="D355" s="6">
        <f t="shared" ref="D355:E356" si="849">SUM(D356)</f>
        <v>0</v>
      </c>
      <c r="E355" s="6">
        <f t="shared" si="849"/>
        <v>0</v>
      </c>
      <c r="F355" s="6">
        <f t="shared" ref="F355:H356" si="850">SUM(F356)</f>
        <v>0</v>
      </c>
      <c r="G355" s="6">
        <f t="shared" si="850"/>
        <v>0</v>
      </c>
      <c r="H355" s="6">
        <f t="shared" si="850"/>
        <v>0</v>
      </c>
      <c r="I355" s="6">
        <f t="shared" ref="I355:L356" si="851">SUM(I356)</f>
        <v>0</v>
      </c>
      <c r="J355" s="6">
        <f t="shared" si="851"/>
        <v>0</v>
      </c>
      <c r="K355" s="6">
        <f t="shared" si="851"/>
        <v>0</v>
      </c>
      <c r="L355" s="6">
        <f t="shared" si="851"/>
        <v>0</v>
      </c>
      <c r="M355" s="6">
        <f t="shared" ref="M355:N356" si="852">SUM(M356)</f>
        <v>75000</v>
      </c>
      <c r="N355" s="6">
        <f t="shared" si="852"/>
        <v>0</v>
      </c>
      <c r="O355" s="6">
        <f t="shared" ref="O355:Q356" si="853">SUM(O356)</f>
        <v>92767</v>
      </c>
      <c r="P355" s="6">
        <f t="shared" si="853"/>
        <v>0</v>
      </c>
      <c r="Q355" s="6">
        <f t="shared" si="853"/>
        <v>0</v>
      </c>
      <c r="R355" s="6">
        <f t="shared" ref="R355:V356" si="854">SUM(R356)</f>
        <v>74487.8</v>
      </c>
      <c r="S355" s="6">
        <f t="shared" si="854"/>
        <v>0</v>
      </c>
      <c r="T355" s="6">
        <f t="shared" si="854"/>
        <v>0</v>
      </c>
      <c r="U355" s="6">
        <f t="shared" si="854"/>
        <v>0</v>
      </c>
      <c r="V355" s="6">
        <f t="shared" si="854"/>
        <v>0</v>
      </c>
      <c r="W355" s="6">
        <f t="shared" ref="W355:X356" si="855">SUM(W356)</f>
        <v>0</v>
      </c>
      <c r="X355" s="6">
        <f t="shared" si="855"/>
        <v>0</v>
      </c>
      <c r="Y355" s="6">
        <f t="shared" ref="Y355:Z356" si="856">SUM(Y356)</f>
        <v>0</v>
      </c>
      <c r="Z355" s="21">
        <f t="shared" si="856"/>
        <v>0</v>
      </c>
      <c r="AA355" s="6">
        <f t="shared" si="772"/>
        <v>0</v>
      </c>
      <c r="AB355" s="25"/>
    </row>
    <row r="356" spans="2:28">
      <c r="B356" s="16" t="s">
        <v>1</v>
      </c>
      <c r="C356" s="7" t="s">
        <v>23</v>
      </c>
      <c r="D356" s="8">
        <f t="shared" si="849"/>
        <v>0</v>
      </c>
      <c r="E356" s="8">
        <f t="shared" si="849"/>
        <v>0</v>
      </c>
      <c r="F356" s="8">
        <f t="shared" si="850"/>
        <v>0</v>
      </c>
      <c r="G356" s="8">
        <f t="shared" si="850"/>
        <v>0</v>
      </c>
      <c r="H356" s="8">
        <f t="shared" si="850"/>
        <v>0</v>
      </c>
      <c r="I356" s="8">
        <f t="shared" si="851"/>
        <v>0</v>
      </c>
      <c r="J356" s="8">
        <f t="shared" si="851"/>
        <v>0</v>
      </c>
      <c r="K356" s="8">
        <f t="shared" si="851"/>
        <v>0</v>
      </c>
      <c r="L356" s="8">
        <f t="shared" si="851"/>
        <v>0</v>
      </c>
      <c r="M356" s="8">
        <f t="shared" si="852"/>
        <v>75000</v>
      </c>
      <c r="N356" s="8">
        <f t="shared" si="852"/>
        <v>0</v>
      </c>
      <c r="O356" s="8">
        <f t="shared" si="853"/>
        <v>92767</v>
      </c>
      <c r="P356" s="8">
        <f t="shared" si="853"/>
        <v>0</v>
      </c>
      <c r="Q356" s="8">
        <f t="shared" si="853"/>
        <v>0</v>
      </c>
      <c r="R356" s="8">
        <f t="shared" si="854"/>
        <v>74487.8</v>
      </c>
      <c r="S356" s="8">
        <f t="shared" si="854"/>
        <v>0</v>
      </c>
      <c r="T356" s="8">
        <f t="shared" si="854"/>
        <v>0</v>
      </c>
      <c r="U356" s="8">
        <f t="shared" si="854"/>
        <v>0</v>
      </c>
      <c r="V356" s="8">
        <f t="shared" si="854"/>
        <v>0</v>
      </c>
      <c r="W356" s="8">
        <f t="shared" si="855"/>
        <v>0</v>
      </c>
      <c r="X356" s="8">
        <f t="shared" si="855"/>
        <v>0</v>
      </c>
      <c r="Y356" s="8">
        <f t="shared" si="856"/>
        <v>0</v>
      </c>
      <c r="Z356" s="22">
        <f t="shared" si="856"/>
        <v>0</v>
      </c>
      <c r="AA356" s="8">
        <f t="shared" si="772"/>
        <v>0</v>
      </c>
      <c r="AB356" s="25"/>
    </row>
    <row r="357" spans="2:28">
      <c r="B357" s="16" t="s">
        <v>1</v>
      </c>
      <c r="C357" s="9" t="s">
        <v>28</v>
      </c>
      <c r="D357" s="8">
        <v>0</v>
      </c>
      <c r="E357" s="8">
        <v>0</v>
      </c>
      <c r="F357" s="8">
        <v>0</v>
      </c>
      <c r="G357" s="8">
        <v>0</v>
      </c>
      <c r="H357" s="8">
        <v>0</v>
      </c>
      <c r="I357" s="8">
        <v>0</v>
      </c>
      <c r="J357" s="8">
        <v>0</v>
      </c>
      <c r="K357" s="8">
        <v>0</v>
      </c>
      <c r="L357" s="8">
        <v>0</v>
      </c>
      <c r="M357" s="8">
        <v>75000</v>
      </c>
      <c r="N357" s="8">
        <v>0</v>
      </c>
      <c r="O357" s="8">
        <v>92767</v>
      </c>
      <c r="P357" s="8">
        <v>0</v>
      </c>
      <c r="Q357" s="8">
        <v>0</v>
      </c>
      <c r="R357" s="8">
        <v>74487.8</v>
      </c>
      <c r="S357" s="8">
        <v>0</v>
      </c>
      <c r="T357" s="8">
        <v>0</v>
      </c>
      <c r="U357" s="8">
        <v>0</v>
      </c>
      <c r="V357" s="8">
        <v>0</v>
      </c>
      <c r="W357" s="8">
        <v>0</v>
      </c>
      <c r="X357" s="8">
        <v>0</v>
      </c>
      <c r="Y357" s="8">
        <v>0</v>
      </c>
      <c r="Z357" s="22">
        <v>0</v>
      </c>
      <c r="AA357" s="8">
        <f t="shared" si="772"/>
        <v>0</v>
      </c>
      <c r="AB357" s="25"/>
    </row>
    <row r="358" spans="2:28">
      <c r="B358" s="16" t="s">
        <v>149</v>
      </c>
      <c r="C358" s="5" t="s">
        <v>150</v>
      </c>
      <c r="D358" s="6">
        <f t="shared" ref="D358:Z358" si="857">SUM(D371,D379,D537,D632,D638)</f>
        <v>1044565</v>
      </c>
      <c r="E358" s="6">
        <f t="shared" si="857"/>
        <v>0</v>
      </c>
      <c r="F358" s="6">
        <f t="shared" si="857"/>
        <v>1072793.3250000002</v>
      </c>
      <c r="G358" s="6">
        <f t="shared" si="857"/>
        <v>35000</v>
      </c>
      <c r="H358" s="6">
        <f t="shared" si="857"/>
        <v>100</v>
      </c>
      <c r="I358" s="6">
        <f t="shared" si="857"/>
        <v>1072140.6079599999</v>
      </c>
      <c r="J358" s="6">
        <f t="shared" si="857"/>
        <v>34999.996200000001</v>
      </c>
      <c r="K358" s="6">
        <f t="shared" si="857"/>
        <v>29708.928460000003</v>
      </c>
      <c r="L358" s="6">
        <f t="shared" si="857"/>
        <v>58.391280000000002</v>
      </c>
      <c r="M358" s="6">
        <f t="shared" si="857"/>
        <v>1366277</v>
      </c>
      <c r="N358" s="6">
        <f t="shared" si="857"/>
        <v>0</v>
      </c>
      <c r="O358" s="6">
        <f t="shared" si="857"/>
        <v>1366277</v>
      </c>
      <c r="P358" s="6">
        <f t="shared" si="857"/>
        <v>3000</v>
      </c>
      <c r="Q358" s="6">
        <f t="shared" si="857"/>
        <v>2687</v>
      </c>
      <c r="R358" s="6">
        <f t="shared" si="857"/>
        <v>952862.87643000006</v>
      </c>
      <c r="S358" s="6">
        <f t="shared" si="857"/>
        <v>2898.1272899999999</v>
      </c>
      <c r="T358" s="6">
        <f t="shared" si="857"/>
        <v>0</v>
      </c>
      <c r="U358" s="6">
        <f t="shared" si="857"/>
        <v>10429.687400000001</v>
      </c>
      <c r="V358" s="6">
        <f t="shared" si="857"/>
        <v>2242.4904099999999</v>
      </c>
      <c r="W358" s="6">
        <f t="shared" si="857"/>
        <v>1193600</v>
      </c>
      <c r="X358" s="6">
        <f t="shared" si="857"/>
        <v>0</v>
      </c>
      <c r="Y358" s="6">
        <f t="shared" si="857"/>
        <v>1441821</v>
      </c>
      <c r="Z358" s="21">
        <f t="shared" si="857"/>
        <v>0</v>
      </c>
      <c r="AA358" s="6">
        <f t="shared" si="772"/>
        <v>248221</v>
      </c>
      <c r="AB358" s="25">
        <f>1193600-W358</f>
        <v>0</v>
      </c>
    </row>
    <row r="359" spans="2:28">
      <c r="B359" s="16" t="s">
        <v>1</v>
      </c>
      <c r="C359" s="7" t="s">
        <v>22</v>
      </c>
      <c r="D359" s="8">
        <f>SUM(D372,D380,D538)</f>
        <v>3728</v>
      </c>
      <c r="E359" s="8">
        <f>SUM(E372,E380,E538)</f>
        <v>0</v>
      </c>
      <c r="F359" s="8">
        <f t="shared" ref="F359:H359" si="858">SUM(F372,F380,F538)</f>
        <v>0</v>
      </c>
      <c r="G359" s="8">
        <f t="shared" si="858"/>
        <v>0</v>
      </c>
      <c r="H359" s="8">
        <f t="shared" si="858"/>
        <v>0</v>
      </c>
      <c r="I359" s="8">
        <f t="shared" ref="I359:L359" si="859">SUM(I372,I380,I538)</f>
        <v>0</v>
      </c>
      <c r="J359" s="8">
        <f t="shared" si="859"/>
        <v>0</v>
      </c>
      <c r="K359" s="8">
        <f t="shared" si="859"/>
        <v>0</v>
      </c>
      <c r="L359" s="8">
        <f t="shared" si="859"/>
        <v>0</v>
      </c>
      <c r="M359" s="8">
        <f>SUM(M372,M380,M538)</f>
        <v>99</v>
      </c>
      <c r="N359" s="8">
        <f>SUM(N372,N380,N538)</f>
        <v>0</v>
      </c>
      <c r="O359" s="8">
        <f t="shared" ref="O359:Q359" si="860">SUM(O372,O380,O538)</f>
        <v>0</v>
      </c>
      <c r="P359" s="8">
        <f t="shared" si="860"/>
        <v>0</v>
      </c>
      <c r="Q359" s="8">
        <f t="shared" si="860"/>
        <v>0</v>
      </c>
      <c r="R359" s="8">
        <f t="shared" ref="R359:V359" si="861">SUM(R372,R380,R538)</f>
        <v>0</v>
      </c>
      <c r="S359" s="8">
        <f t="shared" si="861"/>
        <v>0</v>
      </c>
      <c r="T359" s="8">
        <f t="shared" si="861"/>
        <v>0</v>
      </c>
      <c r="U359" s="8">
        <f t="shared" si="861"/>
        <v>0</v>
      </c>
      <c r="V359" s="8">
        <f t="shared" si="861"/>
        <v>0</v>
      </c>
      <c r="W359" s="8">
        <f>SUM(W372,W380,W538)</f>
        <v>8820</v>
      </c>
      <c r="X359" s="8">
        <f>SUM(X372,X380,X538)</f>
        <v>0</v>
      </c>
      <c r="Y359" s="8">
        <f>SUM(Y372,Y380,Y538)</f>
        <v>8820</v>
      </c>
      <c r="Z359" s="22">
        <f>SUM(Z372,Z380,Z538)</f>
        <v>0</v>
      </c>
      <c r="AA359" s="8">
        <f t="shared" si="772"/>
        <v>0</v>
      </c>
      <c r="AB359" s="25"/>
    </row>
    <row r="360" spans="2:28">
      <c r="B360" s="16" t="s">
        <v>1</v>
      </c>
      <c r="C360" s="7" t="s">
        <v>23</v>
      </c>
      <c r="D360" s="8">
        <f t="shared" ref="D360:Z360" si="862">SUM(D373,D381,D539,D633,D639)</f>
        <v>1044332</v>
      </c>
      <c r="E360" s="8">
        <f t="shared" si="862"/>
        <v>0</v>
      </c>
      <c r="F360" s="8">
        <f t="shared" si="862"/>
        <v>1072587.9120000002</v>
      </c>
      <c r="G360" s="8">
        <f t="shared" si="862"/>
        <v>35000</v>
      </c>
      <c r="H360" s="8">
        <f t="shared" si="862"/>
        <v>100</v>
      </c>
      <c r="I360" s="8">
        <f t="shared" si="862"/>
        <v>1071941.74453</v>
      </c>
      <c r="J360" s="8">
        <f t="shared" si="862"/>
        <v>34999.996200000001</v>
      </c>
      <c r="K360" s="8">
        <f t="shared" si="862"/>
        <v>25184.253239999998</v>
      </c>
      <c r="L360" s="8">
        <f t="shared" si="862"/>
        <v>58.391280000000002</v>
      </c>
      <c r="M360" s="8">
        <f t="shared" si="862"/>
        <v>1361292</v>
      </c>
      <c r="N360" s="8">
        <f t="shared" si="862"/>
        <v>0</v>
      </c>
      <c r="O360" s="8">
        <f t="shared" si="862"/>
        <v>1361287</v>
      </c>
      <c r="P360" s="8">
        <f t="shared" si="862"/>
        <v>3000</v>
      </c>
      <c r="Q360" s="8">
        <f t="shared" si="862"/>
        <v>2687</v>
      </c>
      <c r="R360" s="8">
        <f t="shared" si="862"/>
        <v>950710.20841000008</v>
      </c>
      <c r="S360" s="8">
        <f t="shared" si="862"/>
        <v>2898.1272899999999</v>
      </c>
      <c r="T360" s="8">
        <f t="shared" si="862"/>
        <v>0</v>
      </c>
      <c r="U360" s="8">
        <f t="shared" si="862"/>
        <v>9280.100120000001</v>
      </c>
      <c r="V360" s="8">
        <f t="shared" si="862"/>
        <v>2242.4904099999999</v>
      </c>
      <c r="W360" s="8">
        <f t="shared" si="862"/>
        <v>1193075</v>
      </c>
      <c r="X360" s="8">
        <f t="shared" si="862"/>
        <v>0</v>
      </c>
      <c r="Y360" s="8">
        <f t="shared" si="862"/>
        <v>1428410</v>
      </c>
      <c r="Z360" s="22">
        <f t="shared" si="862"/>
        <v>0</v>
      </c>
      <c r="AA360" s="8">
        <f t="shared" si="772"/>
        <v>235335</v>
      </c>
      <c r="AB360" s="25"/>
    </row>
    <row r="361" spans="2:28">
      <c r="B361" s="16" t="s">
        <v>1</v>
      </c>
      <c r="C361" s="9" t="s">
        <v>24</v>
      </c>
      <c r="D361" s="8">
        <f t="shared" ref="D361:Z361" si="863">SUM(D382,D640)</f>
        <v>0</v>
      </c>
      <c r="E361" s="8">
        <f t="shared" si="863"/>
        <v>0</v>
      </c>
      <c r="F361" s="8">
        <f t="shared" si="863"/>
        <v>0</v>
      </c>
      <c r="G361" s="8">
        <f t="shared" si="863"/>
        <v>0</v>
      </c>
      <c r="H361" s="8">
        <f t="shared" si="863"/>
        <v>0</v>
      </c>
      <c r="I361" s="8">
        <f t="shared" si="863"/>
        <v>0</v>
      </c>
      <c r="J361" s="8">
        <f t="shared" si="863"/>
        <v>0</v>
      </c>
      <c r="K361" s="8">
        <f t="shared" si="863"/>
        <v>184.85</v>
      </c>
      <c r="L361" s="8">
        <f t="shared" si="863"/>
        <v>0</v>
      </c>
      <c r="M361" s="8">
        <f t="shared" si="863"/>
        <v>0</v>
      </c>
      <c r="N361" s="8">
        <f t="shared" si="863"/>
        <v>0</v>
      </c>
      <c r="O361" s="8">
        <f t="shared" si="863"/>
        <v>0</v>
      </c>
      <c r="P361" s="8">
        <f t="shared" si="863"/>
        <v>0</v>
      </c>
      <c r="Q361" s="8">
        <f t="shared" si="863"/>
        <v>45.96</v>
      </c>
      <c r="R361" s="8">
        <f t="shared" si="863"/>
        <v>0</v>
      </c>
      <c r="S361" s="8">
        <f t="shared" si="863"/>
        <v>0</v>
      </c>
      <c r="T361" s="8">
        <f t="shared" si="863"/>
        <v>0</v>
      </c>
      <c r="U361" s="8">
        <f t="shared" si="863"/>
        <v>103.16</v>
      </c>
      <c r="V361" s="8">
        <f t="shared" si="863"/>
        <v>15</v>
      </c>
      <c r="W361" s="8">
        <f t="shared" si="863"/>
        <v>0</v>
      </c>
      <c r="X361" s="8">
        <f t="shared" si="863"/>
        <v>0</v>
      </c>
      <c r="Y361" s="8">
        <f t="shared" si="863"/>
        <v>0</v>
      </c>
      <c r="Z361" s="22">
        <f t="shared" si="863"/>
        <v>0</v>
      </c>
      <c r="AA361" s="8">
        <f t="shared" si="772"/>
        <v>0</v>
      </c>
      <c r="AB361" s="25"/>
    </row>
    <row r="362" spans="2:28">
      <c r="B362" s="16" t="s">
        <v>1</v>
      </c>
      <c r="C362" s="9" t="s">
        <v>25</v>
      </c>
      <c r="D362" s="8">
        <f t="shared" ref="D362:Z362" si="864">SUM(D374,D383,D540,D634,D641)</f>
        <v>84957</v>
      </c>
      <c r="E362" s="8">
        <f t="shared" si="864"/>
        <v>0</v>
      </c>
      <c r="F362" s="8">
        <f t="shared" si="864"/>
        <v>84648.971999999994</v>
      </c>
      <c r="G362" s="8">
        <f t="shared" si="864"/>
        <v>0</v>
      </c>
      <c r="H362" s="8">
        <f t="shared" si="864"/>
        <v>100</v>
      </c>
      <c r="I362" s="8">
        <f t="shared" si="864"/>
        <v>84077.81197000001</v>
      </c>
      <c r="J362" s="8">
        <f t="shared" si="864"/>
        <v>0</v>
      </c>
      <c r="K362" s="8">
        <f t="shared" si="864"/>
        <v>3502.5396999999998</v>
      </c>
      <c r="L362" s="8">
        <f t="shared" si="864"/>
        <v>58.391280000000002</v>
      </c>
      <c r="M362" s="8">
        <f t="shared" si="864"/>
        <v>294963</v>
      </c>
      <c r="N362" s="8">
        <f t="shared" si="864"/>
        <v>0</v>
      </c>
      <c r="O362" s="8">
        <f t="shared" si="864"/>
        <v>271111.95499999996</v>
      </c>
      <c r="P362" s="8">
        <f t="shared" si="864"/>
        <v>3000</v>
      </c>
      <c r="Q362" s="8">
        <f t="shared" si="864"/>
        <v>141.04</v>
      </c>
      <c r="R362" s="8">
        <f t="shared" si="864"/>
        <v>115070.33124</v>
      </c>
      <c r="S362" s="8">
        <f t="shared" si="864"/>
        <v>2898.1272899999999</v>
      </c>
      <c r="T362" s="8">
        <f t="shared" si="864"/>
        <v>0</v>
      </c>
      <c r="U362" s="8">
        <f t="shared" si="864"/>
        <v>6299.2916100000011</v>
      </c>
      <c r="V362" s="8">
        <f t="shared" si="864"/>
        <v>77.490409999999997</v>
      </c>
      <c r="W362" s="8">
        <f t="shared" si="864"/>
        <v>150939</v>
      </c>
      <c r="X362" s="8">
        <f t="shared" si="864"/>
        <v>0</v>
      </c>
      <c r="Y362" s="8">
        <f t="shared" si="864"/>
        <v>372878</v>
      </c>
      <c r="Z362" s="22">
        <f t="shared" si="864"/>
        <v>0</v>
      </c>
      <c r="AA362" s="8">
        <f t="shared" si="772"/>
        <v>221939</v>
      </c>
      <c r="AB362" s="25"/>
    </row>
    <row r="363" spans="2:28">
      <c r="B363" s="16" t="s">
        <v>1</v>
      </c>
      <c r="C363" s="9" t="s">
        <v>26</v>
      </c>
      <c r="D363" s="8">
        <f t="shared" ref="D363:Z363" si="865">SUM(D384,D541,D642)</f>
        <v>0</v>
      </c>
      <c r="E363" s="8">
        <f t="shared" si="865"/>
        <v>0</v>
      </c>
      <c r="F363" s="8">
        <f t="shared" si="865"/>
        <v>0</v>
      </c>
      <c r="G363" s="8">
        <f t="shared" si="865"/>
        <v>0</v>
      </c>
      <c r="H363" s="8">
        <f t="shared" si="865"/>
        <v>0</v>
      </c>
      <c r="I363" s="8">
        <f t="shared" si="865"/>
        <v>0</v>
      </c>
      <c r="J363" s="8">
        <f t="shared" si="865"/>
        <v>0</v>
      </c>
      <c r="K363" s="8">
        <f t="shared" si="865"/>
        <v>9181.1483100000005</v>
      </c>
      <c r="L363" s="8">
        <f t="shared" si="865"/>
        <v>0</v>
      </c>
      <c r="M363" s="8">
        <f t="shared" si="865"/>
        <v>3200</v>
      </c>
      <c r="N363" s="8">
        <f t="shared" si="865"/>
        <v>0</v>
      </c>
      <c r="O363" s="8">
        <f t="shared" si="865"/>
        <v>3200</v>
      </c>
      <c r="P363" s="8">
        <f t="shared" si="865"/>
        <v>0</v>
      </c>
      <c r="Q363" s="8">
        <f t="shared" si="865"/>
        <v>2500</v>
      </c>
      <c r="R363" s="8">
        <f t="shared" si="865"/>
        <v>786.4</v>
      </c>
      <c r="S363" s="8">
        <f t="shared" si="865"/>
        <v>0</v>
      </c>
      <c r="T363" s="8">
        <f t="shared" si="865"/>
        <v>0</v>
      </c>
      <c r="U363" s="8">
        <f t="shared" si="865"/>
        <v>0</v>
      </c>
      <c r="V363" s="8">
        <f t="shared" si="865"/>
        <v>2150</v>
      </c>
      <c r="W363" s="8">
        <f t="shared" si="865"/>
        <v>0</v>
      </c>
      <c r="X363" s="8">
        <f t="shared" si="865"/>
        <v>0</v>
      </c>
      <c r="Y363" s="8">
        <f t="shared" si="865"/>
        <v>0</v>
      </c>
      <c r="Z363" s="22">
        <f t="shared" si="865"/>
        <v>0</v>
      </c>
      <c r="AA363" s="8">
        <f t="shared" si="772"/>
        <v>0</v>
      </c>
      <c r="AB363" s="25"/>
    </row>
    <row r="364" spans="2:28">
      <c r="B364" s="16" t="s">
        <v>1</v>
      </c>
      <c r="C364" s="9" t="s">
        <v>27</v>
      </c>
      <c r="D364" s="8">
        <f t="shared" ref="D364:Z364" si="866">SUM(D542,D643)</f>
        <v>0</v>
      </c>
      <c r="E364" s="8">
        <f t="shared" si="866"/>
        <v>0</v>
      </c>
      <c r="F364" s="8">
        <f t="shared" si="866"/>
        <v>0</v>
      </c>
      <c r="G364" s="8">
        <f t="shared" si="866"/>
        <v>0</v>
      </c>
      <c r="H364" s="8">
        <f t="shared" si="866"/>
        <v>0</v>
      </c>
      <c r="I364" s="8">
        <f t="shared" si="866"/>
        <v>0</v>
      </c>
      <c r="J364" s="8">
        <f t="shared" si="866"/>
        <v>0</v>
      </c>
      <c r="K364" s="8">
        <f t="shared" si="866"/>
        <v>0</v>
      </c>
      <c r="L364" s="8">
        <f t="shared" si="866"/>
        <v>0</v>
      </c>
      <c r="M364" s="8">
        <f t="shared" si="866"/>
        <v>2650</v>
      </c>
      <c r="N364" s="8">
        <f t="shared" si="866"/>
        <v>0</v>
      </c>
      <c r="O364" s="8">
        <f t="shared" si="866"/>
        <v>2952.01</v>
      </c>
      <c r="P364" s="8">
        <f t="shared" si="866"/>
        <v>0</v>
      </c>
      <c r="Q364" s="8">
        <f t="shared" si="866"/>
        <v>0</v>
      </c>
      <c r="R364" s="8">
        <f t="shared" si="866"/>
        <v>2660.3674799999999</v>
      </c>
      <c r="S364" s="8">
        <f t="shared" si="866"/>
        <v>0</v>
      </c>
      <c r="T364" s="8">
        <f t="shared" si="866"/>
        <v>0</v>
      </c>
      <c r="U364" s="8">
        <f t="shared" si="866"/>
        <v>0</v>
      </c>
      <c r="V364" s="8">
        <f t="shared" si="866"/>
        <v>0</v>
      </c>
      <c r="W364" s="8">
        <f t="shared" si="866"/>
        <v>175</v>
      </c>
      <c r="X364" s="8">
        <f t="shared" si="866"/>
        <v>0</v>
      </c>
      <c r="Y364" s="8">
        <f t="shared" si="866"/>
        <v>175</v>
      </c>
      <c r="Z364" s="22">
        <f t="shared" si="866"/>
        <v>0</v>
      </c>
      <c r="AA364" s="8">
        <f t="shared" si="772"/>
        <v>0</v>
      </c>
      <c r="AB364" s="25"/>
    </row>
    <row r="365" spans="2:28">
      <c r="B365" s="16" t="s">
        <v>1</v>
      </c>
      <c r="C365" s="9" t="s">
        <v>28</v>
      </c>
      <c r="D365" s="8">
        <f>SUM(D375,D385,D543)</f>
        <v>958598</v>
      </c>
      <c r="E365" s="8">
        <f>SUM(E375,E385,E543)</f>
        <v>0</v>
      </c>
      <c r="F365" s="8">
        <f t="shared" ref="F365:H365" si="867">SUM(F375,F385,F543)</f>
        <v>986317.22499999998</v>
      </c>
      <c r="G365" s="8">
        <f t="shared" si="867"/>
        <v>35000</v>
      </c>
      <c r="H365" s="8">
        <f t="shared" si="867"/>
        <v>0</v>
      </c>
      <c r="I365" s="8">
        <f t="shared" ref="I365:L365" si="868">SUM(I375,I385,I543)</f>
        <v>986256.96016000002</v>
      </c>
      <c r="J365" s="8">
        <f t="shared" si="868"/>
        <v>34999.996200000001</v>
      </c>
      <c r="K365" s="8">
        <f t="shared" si="868"/>
        <v>246.85406</v>
      </c>
      <c r="L365" s="8">
        <f t="shared" si="868"/>
        <v>0</v>
      </c>
      <c r="M365" s="8">
        <f>SUM(M375,M385,M543)</f>
        <v>1056672</v>
      </c>
      <c r="N365" s="8">
        <f>SUM(N375,N385,N543)</f>
        <v>0</v>
      </c>
      <c r="O365" s="8">
        <f t="shared" ref="O365:Q365" si="869">SUM(O375,O385,O543)</f>
        <v>1076618.0449999999</v>
      </c>
      <c r="P365" s="8">
        <f t="shared" si="869"/>
        <v>0</v>
      </c>
      <c r="Q365" s="8">
        <f t="shared" si="869"/>
        <v>0</v>
      </c>
      <c r="R365" s="8">
        <f t="shared" ref="R365:V365" si="870">SUM(R375,R385,R543)</f>
        <v>830855.14092999999</v>
      </c>
      <c r="S365" s="8">
        <f t="shared" si="870"/>
        <v>0</v>
      </c>
      <c r="T365" s="8">
        <f t="shared" si="870"/>
        <v>0</v>
      </c>
      <c r="U365" s="8">
        <f t="shared" si="870"/>
        <v>145.86000000000001</v>
      </c>
      <c r="V365" s="8">
        <f t="shared" si="870"/>
        <v>0</v>
      </c>
      <c r="W365" s="8">
        <f>SUM(W375,W385,W543)</f>
        <v>991715</v>
      </c>
      <c r="X365" s="8">
        <f>SUM(X375,X385,X543)</f>
        <v>0</v>
      </c>
      <c r="Y365" s="8">
        <f>SUM(Y375,Y385,Y543)</f>
        <v>1002048</v>
      </c>
      <c r="Z365" s="22">
        <f>SUM(Z375,Z385,Z543)</f>
        <v>0</v>
      </c>
      <c r="AA365" s="8">
        <f t="shared" si="772"/>
        <v>10333</v>
      </c>
      <c r="AB365" s="25"/>
    </row>
    <row r="366" spans="2:28">
      <c r="B366" s="16" t="s">
        <v>1</v>
      </c>
      <c r="C366" s="9" t="s">
        <v>29</v>
      </c>
      <c r="D366" s="8">
        <f t="shared" ref="D366:Z366" si="871">SUM(D376,D386,D544,D635)</f>
        <v>777</v>
      </c>
      <c r="E366" s="8">
        <f t="shared" si="871"/>
        <v>0</v>
      </c>
      <c r="F366" s="8">
        <f t="shared" si="871"/>
        <v>1621.7149999999999</v>
      </c>
      <c r="G366" s="8">
        <f t="shared" si="871"/>
        <v>0</v>
      </c>
      <c r="H366" s="8">
        <f t="shared" si="871"/>
        <v>0</v>
      </c>
      <c r="I366" s="8">
        <f t="shared" si="871"/>
        <v>1606.9724000000001</v>
      </c>
      <c r="J366" s="8">
        <f t="shared" si="871"/>
        <v>0</v>
      </c>
      <c r="K366" s="8">
        <f t="shared" si="871"/>
        <v>12068.86117</v>
      </c>
      <c r="L366" s="8">
        <f t="shared" si="871"/>
        <v>0</v>
      </c>
      <c r="M366" s="8">
        <f t="shared" si="871"/>
        <v>3807</v>
      </c>
      <c r="N366" s="8">
        <f t="shared" si="871"/>
        <v>0</v>
      </c>
      <c r="O366" s="8">
        <f t="shared" si="871"/>
        <v>7404.99</v>
      </c>
      <c r="P366" s="8">
        <f t="shared" si="871"/>
        <v>0</v>
      </c>
      <c r="Q366" s="8">
        <f t="shared" si="871"/>
        <v>0</v>
      </c>
      <c r="R366" s="8">
        <f t="shared" si="871"/>
        <v>1337.96876</v>
      </c>
      <c r="S366" s="8">
        <f t="shared" si="871"/>
        <v>0</v>
      </c>
      <c r="T366" s="8">
        <f t="shared" si="871"/>
        <v>0</v>
      </c>
      <c r="U366" s="8">
        <f t="shared" si="871"/>
        <v>2731.7885099999999</v>
      </c>
      <c r="V366" s="8">
        <f t="shared" si="871"/>
        <v>0</v>
      </c>
      <c r="W366" s="8">
        <f t="shared" si="871"/>
        <v>50246</v>
      </c>
      <c r="X366" s="8">
        <f t="shared" si="871"/>
        <v>0</v>
      </c>
      <c r="Y366" s="8">
        <f t="shared" si="871"/>
        <v>53309</v>
      </c>
      <c r="Z366" s="22">
        <f t="shared" si="871"/>
        <v>0</v>
      </c>
      <c r="AA366" s="8">
        <f t="shared" si="772"/>
        <v>3063</v>
      </c>
      <c r="AB366" s="25"/>
    </row>
    <row r="367" spans="2:28">
      <c r="B367" s="16" t="s">
        <v>1</v>
      </c>
      <c r="C367" s="10" t="s">
        <v>30</v>
      </c>
      <c r="D367" s="8">
        <f t="shared" ref="D367:Z367" si="872">SUM(D377,D387,D545,D636)</f>
        <v>777</v>
      </c>
      <c r="E367" s="8">
        <f t="shared" si="872"/>
        <v>0</v>
      </c>
      <c r="F367" s="8">
        <f t="shared" si="872"/>
        <v>1621.7149999999999</v>
      </c>
      <c r="G367" s="8">
        <f t="shared" si="872"/>
        <v>0</v>
      </c>
      <c r="H367" s="8">
        <f t="shared" si="872"/>
        <v>0</v>
      </c>
      <c r="I367" s="8">
        <f t="shared" si="872"/>
        <v>1606.9724000000001</v>
      </c>
      <c r="J367" s="8">
        <f t="shared" si="872"/>
        <v>0</v>
      </c>
      <c r="K367" s="8">
        <f t="shared" si="872"/>
        <v>12068.86117</v>
      </c>
      <c r="L367" s="8">
        <f t="shared" si="872"/>
        <v>0</v>
      </c>
      <c r="M367" s="8">
        <f t="shared" si="872"/>
        <v>3807</v>
      </c>
      <c r="N367" s="8">
        <f t="shared" si="872"/>
        <v>0</v>
      </c>
      <c r="O367" s="8">
        <f t="shared" si="872"/>
        <v>7404.99</v>
      </c>
      <c r="P367" s="8">
        <f t="shared" si="872"/>
        <v>0</v>
      </c>
      <c r="Q367" s="8">
        <f t="shared" si="872"/>
        <v>0</v>
      </c>
      <c r="R367" s="8">
        <f t="shared" si="872"/>
        <v>1337.96876</v>
      </c>
      <c r="S367" s="8">
        <f t="shared" si="872"/>
        <v>0</v>
      </c>
      <c r="T367" s="8">
        <f t="shared" si="872"/>
        <v>0</v>
      </c>
      <c r="U367" s="8">
        <f t="shared" si="872"/>
        <v>2731.7885099999999</v>
      </c>
      <c r="V367" s="8">
        <f t="shared" si="872"/>
        <v>0</v>
      </c>
      <c r="W367" s="8">
        <f t="shared" si="872"/>
        <v>48626</v>
      </c>
      <c r="X367" s="8">
        <f t="shared" si="872"/>
        <v>0</v>
      </c>
      <c r="Y367" s="8">
        <f t="shared" si="872"/>
        <v>53309</v>
      </c>
      <c r="Z367" s="22">
        <f t="shared" si="872"/>
        <v>0</v>
      </c>
      <c r="AA367" s="8">
        <f t="shared" si="772"/>
        <v>4683</v>
      </c>
      <c r="AB367" s="25"/>
    </row>
    <row r="368" spans="2:28" ht="30">
      <c r="B368" s="16" t="s">
        <v>1</v>
      </c>
      <c r="C368" s="11" t="s">
        <v>31</v>
      </c>
      <c r="D368" s="8">
        <f t="shared" ref="D368:Z368" si="873">SUM(D378,D388,D546,D637)</f>
        <v>777</v>
      </c>
      <c r="E368" s="8">
        <f t="shared" si="873"/>
        <v>0</v>
      </c>
      <c r="F368" s="8">
        <f t="shared" si="873"/>
        <v>1621.7149999999999</v>
      </c>
      <c r="G368" s="8">
        <f t="shared" si="873"/>
        <v>0</v>
      </c>
      <c r="H368" s="8">
        <f t="shared" si="873"/>
        <v>0</v>
      </c>
      <c r="I368" s="8">
        <f t="shared" si="873"/>
        <v>1606.9724000000001</v>
      </c>
      <c r="J368" s="8">
        <f t="shared" si="873"/>
        <v>0</v>
      </c>
      <c r="K368" s="8">
        <f t="shared" si="873"/>
        <v>7362.9529199999997</v>
      </c>
      <c r="L368" s="8">
        <f t="shared" si="873"/>
        <v>0</v>
      </c>
      <c r="M368" s="8">
        <f t="shared" si="873"/>
        <v>3807</v>
      </c>
      <c r="N368" s="8">
        <f t="shared" si="873"/>
        <v>0</v>
      </c>
      <c r="O368" s="8">
        <f t="shared" si="873"/>
        <v>7404.99</v>
      </c>
      <c r="P368" s="8">
        <f t="shared" si="873"/>
        <v>0</v>
      </c>
      <c r="Q368" s="8">
        <f t="shared" si="873"/>
        <v>0</v>
      </c>
      <c r="R368" s="8">
        <f t="shared" si="873"/>
        <v>1337.96876</v>
      </c>
      <c r="S368" s="8">
        <f t="shared" si="873"/>
        <v>0</v>
      </c>
      <c r="T368" s="8">
        <f t="shared" si="873"/>
        <v>0</v>
      </c>
      <c r="U368" s="8">
        <f t="shared" si="873"/>
        <v>1866.7333899999999</v>
      </c>
      <c r="V368" s="8">
        <f t="shared" si="873"/>
        <v>0</v>
      </c>
      <c r="W368" s="8">
        <f t="shared" si="873"/>
        <v>48626</v>
      </c>
      <c r="X368" s="8">
        <f t="shared" si="873"/>
        <v>0</v>
      </c>
      <c r="Y368" s="8">
        <f t="shared" si="873"/>
        <v>53309</v>
      </c>
      <c r="Z368" s="22">
        <f t="shared" si="873"/>
        <v>0</v>
      </c>
      <c r="AA368" s="8">
        <f t="shared" si="772"/>
        <v>4683</v>
      </c>
      <c r="AB368" s="25"/>
    </row>
    <row r="369" spans="2:28" ht="30">
      <c r="B369" s="16" t="s">
        <v>1</v>
      </c>
      <c r="C369" s="11" t="s">
        <v>32</v>
      </c>
      <c r="D369" s="8">
        <f>SUM(D389)</f>
        <v>0</v>
      </c>
      <c r="E369" s="8">
        <f>SUM(E389)</f>
        <v>0</v>
      </c>
      <c r="F369" s="8">
        <f t="shared" ref="F369:H369" si="874">SUM(F389)</f>
        <v>0</v>
      </c>
      <c r="G369" s="8">
        <f t="shared" si="874"/>
        <v>0</v>
      </c>
      <c r="H369" s="8">
        <f t="shared" si="874"/>
        <v>0</v>
      </c>
      <c r="I369" s="8">
        <f t="shared" ref="I369:L369" si="875">SUM(I389)</f>
        <v>0</v>
      </c>
      <c r="J369" s="8">
        <f t="shared" si="875"/>
        <v>0</v>
      </c>
      <c r="K369" s="8">
        <f t="shared" si="875"/>
        <v>4705.9082500000004</v>
      </c>
      <c r="L369" s="8">
        <f t="shared" si="875"/>
        <v>0</v>
      </c>
      <c r="M369" s="8">
        <f>SUM(M389)</f>
        <v>0</v>
      </c>
      <c r="N369" s="8">
        <f>SUM(N389)</f>
        <v>0</v>
      </c>
      <c r="O369" s="8">
        <f t="shared" ref="O369:Q369" si="876">SUM(O389)</f>
        <v>0</v>
      </c>
      <c r="P369" s="8">
        <f t="shared" si="876"/>
        <v>0</v>
      </c>
      <c r="Q369" s="8">
        <f t="shared" si="876"/>
        <v>0</v>
      </c>
      <c r="R369" s="8">
        <f t="shared" ref="R369:V369" si="877">SUM(R389)</f>
        <v>0</v>
      </c>
      <c r="S369" s="8">
        <f t="shared" si="877"/>
        <v>0</v>
      </c>
      <c r="T369" s="8">
        <f t="shared" si="877"/>
        <v>0</v>
      </c>
      <c r="U369" s="8">
        <f t="shared" si="877"/>
        <v>865.05511999999999</v>
      </c>
      <c r="V369" s="8">
        <f t="shared" si="877"/>
        <v>0</v>
      </c>
      <c r="W369" s="8">
        <f>SUM(W389)</f>
        <v>0</v>
      </c>
      <c r="X369" s="8">
        <f>SUM(X389)</f>
        <v>0</v>
      </c>
      <c r="Y369" s="8">
        <f>SUM(Y389)</f>
        <v>0</v>
      </c>
      <c r="Z369" s="22">
        <f>SUM(Z389)</f>
        <v>0</v>
      </c>
      <c r="AA369" s="8">
        <f t="shared" si="772"/>
        <v>0</v>
      </c>
      <c r="AB369" s="25"/>
    </row>
    <row r="370" spans="2:28">
      <c r="B370" s="16" t="s">
        <v>1</v>
      </c>
      <c r="C370" s="7" t="s">
        <v>33</v>
      </c>
      <c r="D370" s="8">
        <f>SUM(D390,D547)</f>
        <v>233</v>
      </c>
      <c r="E370" s="8">
        <f>SUM(E390,E547)</f>
        <v>0</v>
      </c>
      <c r="F370" s="8">
        <f t="shared" ref="F370:H370" si="878">SUM(F390,F547)</f>
        <v>205.41300000000001</v>
      </c>
      <c r="G370" s="8">
        <f t="shared" si="878"/>
        <v>0</v>
      </c>
      <c r="H370" s="8">
        <f t="shared" si="878"/>
        <v>0</v>
      </c>
      <c r="I370" s="8">
        <f t="shared" ref="I370:L370" si="879">SUM(I390,I547)</f>
        <v>198.86342999999999</v>
      </c>
      <c r="J370" s="8">
        <f t="shared" si="879"/>
        <v>0</v>
      </c>
      <c r="K370" s="8">
        <f t="shared" si="879"/>
        <v>4524.6752200000001</v>
      </c>
      <c r="L370" s="8">
        <f t="shared" si="879"/>
        <v>0</v>
      </c>
      <c r="M370" s="8">
        <f>SUM(M390,M547)</f>
        <v>4985</v>
      </c>
      <c r="N370" s="8">
        <f>SUM(N390,N547)</f>
        <v>0</v>
      </c>
      <c r="O370" s="8">
        <f t="shared" ref="O370:Q370" si="880">SUM(O390,O547)</f>
        <v>4990</v>
      </c>
      <c r="P370" s="8">
        <f t="shared" si="880"/>
        <v>0</v>
      </c>
      <c r="Q370" s="8">
        <f t="shared" si="880"/>
        <v>0</v>
      </c>
      <c r="R370" s="8">
        <f t="shared" ref="R370:V370" si="881">SUM(R390,R547)</f>
        <v>2152.6680200000001</v>
      </c>
      <c r="S370" s="8">
        <f t="shared" si="881"/>
        <v>0</v>
      </c>
      <c r="T370" s="8">
        <f t="shared" si="881"/>
        <v>0</v>
      </c>
      <c r="U370" s="8">
        <f t="shared" si="881"/>
        <v>1149.58728</v>
      </c>
      <c r="V370" s="8">
        <f t="shared" si="881"/>
        <v>0</v>
      </c>
      <c r="W370" s="8">
        <f>SUM(W390,W547)</f>
        <v>525</v>
      </c>
      <c r="X370" s="8">
        <f>SUM(X390,X547)</f>
        <v>0</v>
      </c>
      <c r="Y370" s="8">
        <f>SUM(Y390,Y547)</f>
        <v>13411</v>
      </c>
      <c r="Z370" s="22">
        <f>SUM(Z390,Z547)</f>
        <v>0</v>
      </c>
      <c r="AA370" s="8">
        <f t="shared" si="772"/>
        <v>12886</v>
      </c>
      <c r="AB370" s="25"/>
    </row>
    <row r="371" spans="2:28">
      <c r="B371" s="16" t="s">
        <v>151</v>
      </c>
      <c r="C371" s="5" t="s">
        <v>152</v>
      </c>
      <c r="D371" s="6">
        <f>SUM(D373)</f>
        <v>754000</v>
      </c>
      <c r="E371" s="6">
        <f>SUM(E373)</f>
        <v>0</v>
      </c>
      <c r="F371" s="6">
        <f t="shared" ref="F371:H371" si="882">SUM(F373)</f>
        <v>793706.22000000009</v>
      </c>
      <c r="G371" s="6">
        <f t="shared" si="882"/>
        <v>35000</v>
      </c>
      <c r="H371" s="6">
        <f t="shared" si="882"/>
        <v>0</v>
      </c>
      <c r="I371" s="6">
        <f t="shared" ref="I371:L371" si="883">SUM(I373)</f>
        <v>793674.40364999999</v>
      </c>
      <c r="J371" s="6">
        <f t="shared" si="883"/>
        <v>34999.996200000001</v>
      </c>
      <c r="K371" s="6">
        <f t="shared" si="883"/>
        <v>0</v>
      </c>
      <c r="L371" s="6">
        <f t="shared" si="883"/>
        <v>0</v>
      </c>
      <c r="M371" s="6">
        <f>SUM(M373)</f>
        <v>802136</v>
      </c>
      <c r="N371" s="6">
        <f>SUM(N373)</f>
        <v>0</v>
      </c>
      <c r="O371" s="6">
        <f t="shared" ref="O371:Q371" si="884">SUM(O373)</f>
        <v>802136</v>
      </c>
      <c r="P371" s="6">
        <f t="shared" si="884"/>
        <v>0</v>
      </c>
      <c r="Q371" s="6">
        <f t="shared" si="884"/>
        <v>0</v>
      </c>
      <c r="R371" s="6">
        <f t="shared" ref="R371:V371" si="885">SUM(R373)</f>
        <v>689360.05962000007</v>
      </c>
      <c r="S371" s="6">
        <f t="shared" si="885"/>
        <v>0</v>
      </c>
      <c r="T371" s="6">
        <f t="shared" si="885"/>
        <v>0</v>
      </c>
      <c r="U371" s="6">
        <f t="shared" si="885"/>
        <v>0</v>
      </c>
      <c r="V371" s="6">
        <f t="shared" si="885"/>
        <v>0</v>
      </c>
      <c r="W371" s="6">
        <f>SUM(W373)</f>
        <v>760000</v>
      </c>
      <c r="X371" s="6">
        <f>SUM(X373)</f>
        <v>0</v>
      </c>
      <c r="Y371" s="6">
        <f>SUM(Y373)</f>
        <v>760000</v>
      </c>
      <c r="Z371" s="21">
        <f>SUM(Z373)</f>
        <v>0</v>
      </c>
      <c r="AA371" s="6">
        <f t="shared" si="772"/>
        <v>0</v>
      </c>
      <c r="AB371" s="25"/>
    </row>
    <row r="372" spans="2:28">
      <c r="B372" s="16" t="s">
        <v>1</v>
      </c>
      <c r="C372" s="7" t="s">
        <v>22</v>
      </c>
      <c r="D372" s="8">
        <v>315</v>
      </c>
      <c r="E372" s="8">
        <v>0</v>
      </c>
      <c r="F372" s="8">
        <v>0</v>
      </c>
      <c r="G372" s="8">
        <v>0</v>
      </c>
      <c r="H372" s="8">
        <v>0</v>
      </c>
      <c r="I372" s="8">
        <v>0</v>
      </c>
      <c r="J372" s="8">
        <v>0</v>
      </c>
      <c r="K372" s="8">
        <v>0</v>
      </c>
      <c r="L372" s="8">
        <v>0</v>
      </c>
      <c r="M372" s="8">
        <v>0</v>
      </c>
      <c r="N372" s="8">
        <v>0</v>
      </c>
      <c r="O372" s="8">
        <v>0</v>
      </c>
      <c r="P372" s="8">
        <v>0</v>
      </c>
      <c r="Q372" s="8">
        <v>0</v>
      </c>
      <c r="R372" s="8">
        <v>0</v>
      </c>
      <c r="S372" s="8">
        <v>0</v>
      </c>
      <c r="T372" s="8">
        <v>0</v>
      </c>
      <c r="U372" s="8">
        <v>0</v>
      </c>
      <c r="V372" s="8">
        <v>0</v>
      </c>
      <c r="W372" s="8">
        <v>0</v>
      </c>
      <c r="X372" s="8">
        <v>0</v>
      </c>
      <c r="Y372" s="8">
        <v>0</v>
      </c>
      <c r="Z372" s="22">
        <v>0</v>
      </c>
      <c r="AA372" s="8">
        <f t="shared" si="772"/>
        <v>0</v>
      </c>
      <c r="AB372" s="25"/>
    </row>
    <row r="373" spans="2:28">
      <c r="B373" s="16" t="s">
        <v>1</v>
      </c>
      <c r="C373" s="7" t="s">
        <v>23</v>
      </c>
      <c r="D373" s="8">
        <f>SUM(D374:D376)</f>
        <v>754000</v>
      </c>
      <c r="E373" s="8">
        <f>SUM(E374:E376)</f>
        <v>0</v>
      </c>
      <c r="F373" s="8">
        <f t="shared" ref="F373:H373" si="886">SUM(F374:F376)</f>
        <v>793706.22000000009</v>
      </c>
      <c r="G373" s="8">
        <f t="shared" si="886"/>
        <v>35000</v>
      </c>
      <c r="H373" s="8">
        <f t="shared" si="886"/>
        <v>0</v>
      </c>
      <c r="I373" s="8">
        <f t="shared" ref="I373:L373" si="887">SUM(I374:I376)</f>
        <v>793674.40364999999</v>
      </c>
      <c r="J373" s="8">
        <f t="shared" si="887"/>
        <v>34999.996200000001</v>
      </c>
      <c r="K373" s="8">
        <f t="shared" si="887"/>
        <v>0</v>
      </c>
      <c r="L373" s="8">
        <f t="shared" si="887"/>
        <v>0</v>
      </c>
      <c r="M373" s="8">
        <f>SUM(M374:M376)</f>
        <v>802136</v>
      </c>
      <c r="N373" s="8">
        <f>SUM(N374:N376)</f>
        <v>0</v>
      </c>
      <c r="O373" s="8">
        <f t="shared" ref="O373:Q373" si="888">SUM(O374:O376)</f>
        <v>802136</v>
      </c>
      <c r="P373" s="8">
        <f t="shared" si="888"/>
        <v>0</v>
      </c>
      <c r="Q373" s="8">
        <f t="shared" si="888"/>
        <v>0</v>
      </c>
      <c r="R373" s="8">
        <f t="shared" ref="R373:V373" si="889">SUM(R374:R376)</f>
        <v>689360.05962000007</v>
      </c>
      <c r="S373" s="8">
        <f t="shared" si="889"/>
        <v>0</v>
      </c>
      <c r="T373" s="8">
        <f t="shared" si="889"/>
        <v>0</v>
      </c>
      <c r="U373" s="8">
        <f t="shared" si="889"/>
        <v>0</v>
      </c>
      <c r="V373" s="8">
        <f t="shared" si="889"/>
        <v>0</v>
      </c>
      <c r="W373" s="8">
        <f>SUM(W374:W376)</f>
        <v>760000</v>
      </c>
      <c r="X373" s="8">
        <f>SUM(X374:X376)</f>
        <v>0</v>
      </c>
      <c r="Y373" s="8">
        <f>SUM(Y374:Y376)</f>
        <v>760000</v>
      </c>
      <c r="Z373" s="22">
        <f>SUM(Z374:Z376)</f>
        <v>0</v>
      </c>
      <c r="AA373" s="8">
        <f t="shared" si="772"/>
        <v>0</v>
      </c>
      <c r="AB373" s="25"/>
    </row>
    <row r="374" spans="2:28">
      <c r="B374" s="16" t="s">
        <v>1</v>
      </c>
      <c r="C374" s="9" t="s">
        <v>25</v>
      </c>
      <c r="D374" s="8">
        <v>4000</v>
      </c>
      <c r="E374" s="8">
        <v>0</v>
      </c>
      <c r="F374" s="8">
        <v>3813.645</v>
      </c>
      <c r="G374" s="8">
        <v>0</v>
      </c>
      <c r="H374" s="8">
        <v>0</v>
      </c>
      <c r="I374" s="8">
        <v>3787.5183299999999</v>
      </c>
      <c r="J374" s="8">
        <v>0</v>
      </c>
      <c r="K374" s="8">
        <v>0</v>
      </c>
      <c r="L374" s="8">
        <v>0</v>
      </c>
      <c r="M374" s="8">
        <v>4000</v>
      </c>
      <c r="N374" s="8">
        <v>0</v>
      </c>
      <c r="O374" s="8">
        <v>4000</v>
      </c>
      <c r="P374" s="8">
        <v>0</v>
      </c>
      <c r="Q374" s="8">
        <v>0</v>
      </c>
      <c r="R374" s="8">
        <v>2138.1356099999998</v>
      </c>
      <c r="S374" s="8">
        <v>0</v>
      </c>
      <c r="T374" s="8">
        <v>0</v>
      </c>
      <c r="U374" s="8">
        <v>0</v>
      </c>
      <c r="V374" s="8">
        <v>0</v>
      </c>
      <c r="W374" s="8">
        <v>4000</v>
      </c>
      <c r="X374" s="8">
        <v>0</v>
      </c>
      <c r="Y374" s="8">
        <v>4000</v>
      </c>
      <c r="Z374" s="22">
        <v>0</v>
      </c>
      <c r="AA374" s="8">
        <f t="shared" si="772"/>
        <v>0</v>
      </c>
      <c r="AB374" s="25"/>
    </row>
    <row r="375" spans="2:28">
      <c r="B375" s="16" t="s">
        <v>1</v>
      </c>
      <c r="C375" s="9" t="s">
        <v>28</v>
      </c>
      <c r="D375" s="8">
        <v>750000</v>
      </c>
      <c r="E375" s="8">
        <v>0</v>
      </c>
      <c r="F375" s="8">
        <v>789828.02</v>
      </c>
      <c r="G375" s="8">
        <v>35000</v>
      </c>
      <c r="H375" s="8">
        <v>0</v>
      </c>
      <c r="I375" s="8">
        <v>789822.44802000001</v>
      </c>
      <c r="J375" s="8">
        <v>34999.996200000001</v>
      </c>
      <c r="K375" s="8">
        <v>0</v>
      </c>
      <c r="L375" s="8">
        <v>0</v>
      </c>
      <c r="M375" s="8">
        <v>798136</v>
      </c>
      <c r="N375" s="8">
        <v>0</v>
      </c>
      <c r="O375" s="8">
        <v>794236</v>
      </c>
      <c r="P375" s="8">
        <v>0</v>
      </c>
      <c r="Q375" s="8">
        <v>0</v>
      </c>
      <c r="R375" s="8">
        <v>686788.80466000002</v>
      </c>
      <c r="S375" s="8">
        <v>0</v>
      </c>
      <c r="T375" s="8">
        <v>0</v>
      </c>
      <c r="U375" s="8">
        <v>0</v>
      </c>
      <c r="V375" s="8">
        <v>0</v>
      </c>
      <c r="W375" s="8">
        <v>756000</v>
      </c>
      <c r="X375" s="8">
        <v>0</v>
      </c>
      <c r="Y375" s="8">
        <v>756000</v>
      </c>
      <c r="Z375" s="22">
        <v>0</v>
      </c>
      <c r="AA375" s="8">
        <f t="shared" si="772"/>
        <v>0</v>
      </c>
      <c r="AB375" s="25"/>
    </row>
    <row r="376" spans="2:28">
      <c r="B376" s="16" t="s">
        <v>1</v>
      </c>
      <c r="C376" s="9" t="s">
        <v>29</v>
      </c>
      <c r="D376" s="8">
        <f t="shared" ref="D376:E377" si="890">SUM(D377)</f>
        <v>0</v>
      </c>
      <c r="E376" s="8">
        <f t="shared" si="890"/>
        <v>0</v>
      </c>
      <c r="F376" s="8">
        <f t="shared" ref="F376:H377" si="891">SUM(F377)</f>
        <v>64.555000000000007</v>
      </c>
      <c r="G376" s="8">
        <f t="shared" si="891"/>
        <v>0</v>
      </c>
      <c r="H376" s="8">
        <f t="shared" si="891"/>
        <v>0</v>
      </c>
      <c r="I376" s="8">
        <f t="shared" ref="I376:L377" si="892">SUM(I377)</f>
        <v>64.437299999999993</v>
      </c>
      <c r="J376" s="8">
        <f t="shared" si="892"/>
        <v>0</v>
      </c>
      <c r="K376" s="8">
        <f t="shared" si="892"/>
        <v>0</v>
      </c>
      <c r="L376" s="8">
        <f t="shared" si="892"/>
        <v>0</v>
      </c>
      <c r="M376" s="8">
        <f t="shared" ref="M376:N377" si="893">SUM(M377)</f>
        <v>0</v>
      </c>
      <c r="N376" s="8">
        <f t="shared" si="893"/>
        <v>0</v>
      </c>
      <c r="O376" s="8">
        <f t="shared" ref="O376:Q377" si="894">SUM(O377)</f>
        <v>3900</v>
      </c>
      <c r="P376" s="8">
        <f t="shared" si="894"/>
        <v>0</v>
      </c>
      <c r="Q376" s="8">
        <f t="shared" si="894"/>
        <v>0</v>
      </c>
      <c r="R376" s="8">
        <f t="shared" ref="R376:V377" si="895">SUM(R377)</f>
        <v>433.11935</v>
      </c>
      <c r="S376" s="8">
        <f t="shared" si="895"/>
        <v>0</v>
      </c>
      <c r="T376" s="8">
        <f t="shared" si="895"/>
        <v>0</v>
      </c>
      <c r="U376" s="8">
        <f t="shared" si="895"/>
        <v>0</v>
      </c>
      <c r="V376" s="8">
        <f t="shared" si="895"/>
        <v>0</v>
      </c>
      <c r="W376" s="8">
        <f t="shared" ref="W376:X377" si="896">SUM(W377)</f>
        <v>0</v>
      </c>
      <c r="X376" s="8">
        <f t="shared" si="896"/>
        <v>0</v>
      </c>
      <c r="Y376" s="8">
        <f t="shared" ref="Y376:Z377" si="897">SUM(Y377)</f>
        <v>0</v>
      </c>
      <c r="Z376" s="22">
        <f t="shared" si="897"/>
        <v>0</v>
      </c>
      <c r="AA376" s="8">
        <f t="shared" si="772"/>
        <v>0</v>
      </c>
      <c r="AB376" s="25"/>
    </row>
    <row r="377" spans="2:28">
      <c r="B377" s="16" t="s">
        <v>1</v>
      </c>
      <c r="C377" s="10" t="s">
        <v>30</v>
      </c>
      <c r="D377" s="8">
        <f t="shared" si="890"/>
        <v>0</v>
      </c>
      <c r="E377" s="8">
        <f t="shared" si="890"/>
        <v>0</v>
      </c>
      <c r="F377" s="8">
        <f t="shared" si="891"/>
        <v>64.555000000000007</v>
      </c>
      <c r="G377" s="8">
        <f t="shared" si="891"/>
        <v>0</v>
      </c>
      <c r="H377" s="8">
        <f t="shared" si="891"/>
        <v>0</v>
      </c>
      <c r="I377" s="8">
        <f t="shared" si="892"/>
        <v>64.437299999999993</v>
      </c>
      <c r="J377" s="8">
        <f t="shared" si="892"/>
        <v>0</v>
      </c>
      <c r="K377" s="8">
        <f t="shared" si="892"/>
        <v>0</v>
      </c>
      <c r="L377" s="8">
        <f t="shared" si="892"/>
        <v>0</v>
      </c>
      <c r="M377" s="8">
        <f t="shared" si="893"/>
        <v>0</v>
      </c>
      <c r="N377" s="8">
        <f t="shared" si="893"/>
        <v>0</v>
      </c>
      <c r="O377" s="8">
        <f t="shared" si="894"/>
        <v>3900</v>
      </c>
      <c r="P377" s="8">
        <f t="shared" si="894"/>
        <v>0</v>
      </c>
      <c r="Q377" s="8">
        <f t="shared" si="894"/>
        <v>0</v>
      </c>
      <c r="R377" s="8">
        <f t="shared" si="895"/>
        <v>433.11935</v>
      </c>
      <c r="S377" s="8">
        <f t="shared" si="895"/>
        <v>0</v>
      </c>
      <c r="T377" s="8">
        <f t="shared" si="895"/>
        <v>0</v>
      </c>
      <c r="U377" s="8">
        <f t="shared" si="895"/>
        <v>0</v>
      </c>
      <c r="V377" s="8">
        <f t="shared" si="895"/>
        <v>0</v>
      </c>
      <c r="W377" s="8">
        <f t="shared" si="896"/>
        <v>0</v>
      </c>
      <c r="X377" s="8">
        <f t="shared" si="896"/>
        <v>0</v>
      </c>
      <c r="Y377" s="8">
        <f t="shared" si="897"/>
        <v>0</v>
      </c>
      <c r="Z377" s="22">
        <f t="shared" si="897"/>
        <v>0</v>
      </c>
      <c r="AA377" s="8">
        <f t="shared" si="772"/>
        <v>0</v>
      </c>
      <c r="AB377" s="25"/>
    </row>
    <row r="378" spans="2:28" ht="30">
      <c r="B378" s="16" t="s">
        <v>1</v>
      </c>
      <c r="C378" s="11" t="s">
        <v>31</v>
      </c>
      <c r="D378" s="8">
        <v>0</v>
      </c>
      <c r="E378" s="8">
        <v>0</v>
      </c>
      <c r="F378" s="8">
        <v>64.555000000000007</v>
      </c>
      <c r="G378" s="8">
        <v>0</v>
      </c>
      <c r="H378" s="8">
        <v>0</v>
      </c>
      <c r="I378" s="8">
        <v>64.437299999999993</v>
      </c>
      <c r="J378" s="8">
        <v>0</v>
      </c>
      <c r="K378" s="8">
        <v>0</v>
      </c>
      <c r="L378" s="8">
        <v>0</v>
      </c>
      <c r="M378" s="8">
        <v>0</v>
      </c>
      <c r="N378" s="8">
        <v>0</v>
      </c>
      <c r="O378" s="8">
        <v>3900</v>
      </c>
      <c r="P378" s="8">
        <v>0</v>
      </c>
      <c r="Q378" s="8">
        <v>0</v>
      </c>
      <c r="R378" s="8">
        <v>433.11935</v>
      </c>
      <c r="S378" s="8">
        <v>0</v>
      </c>
      <c r="T378" s="8">
        <v>0</v>
      </c>
      <c r="U378" s="8">
        <v>0</v>
      </c>
      <c r="V378" s="8">
        <v>0</v>
      </c>
      <c r="W378" s="8">
        <v>0</v>
      </c>
      <c r="X378" s="8">
        <v>0</v>
      </c>
      <c r="Y378" s="8">
        <v>0</v>
      </c>
      <c r="Z378" s="22">
        <v>0</v>
      </c>
      <c r="AA378" s="8">
        <f t="shared" si="772"/>
        <v>0</v>
      </c>
      <c r="AB378" s="25"/>
    </row>
    <row r="379" spans="2:28">
      <c r="B379" s="16" t="s">
        <v>153</v>
      </c>
      <c r="C379" s="5" t="s">
        <v>154</v>
      </c>
      <c r="D379" s="6">
        <f>SUM(D391,D398,D407,D413,D420,D424,D457,D488,D506,D510,D517)</f>
        <v>89400</v>
      </c>
      <c r="E379" s="6">
        <f>SUM(E391,E398,E407,E413,E420,E424,E457,E488,E506,E510,E517)</f>
        <v>0</v>
      </c>
      <c r="F379" s="6">
        <f t="shared" ref="F379:H379" si="898">SUM(F391,F398,F407,F413,F420,F424,F457,F488,F506,F510,F517)</f>
        <v>80241.654999999999</v>
      </c>
      <c r="G379" s="6">
        <f t="shared" si="898"/>
        <v>0</v>
      </c>
      <c r="H379" s="6">
        <f t="shared" si="898"/>
        <v>0</v>
      </c>
      <c r="I379" s="6">
        <f t="shared" ref="I379:L379" si="899">SUM(I391,I398,I407,I413,I420,I424,I457,I488,I506,I510,I517)</f>
        <v>80074.458539999992</v>
      </c>
      <c r="J379" s="6">
        <f t="shared" si="899"/>
        <v>0</v>
      </c>
      <c r="K379" s="6">
        <f t="shared" si="899"/>
        <v>29708.928460000003</v>
      </c>
      <c r="L379" s="6">
        <f t="shared" si="899"/>
        <v>0</v>
      </c>
      <c r="M379" s="6">
        <f>SUM(M391,M398,M407,M413,M420,M424,M457,M488,M506,M510,M517)</f>
        <v>90387</v>
      </c>
      <c r="N379" s="6">
        <f>SUM(N391,N398,N407,N413,N420,N424,N457,N488,N506,N510,N517)</f>
        <v>0</v>
      </c>
      <c r="O379" s="6">
        <f t="shared" ref="O379:Q379" si="900">SUM(O391,O398,O407,O413,O420,O424,O457,O488,O506,O510,O517)</f>
        <v>88777</v>
      </c>
      <c r="P379" s="6">
        <f t="shared" si="900"/>
        <v>0</v>
      </c>
      <c r="Q379" s="6">
        <f t="shared" si="900"/>
        <v>0</v>
      </c>
      <c r="R379" s="6">
        <f t="shared" ref="R379:V379" si="901">SUM(R391,R398,R407,R413,R420,R424,R457,R488,R506,R510,R517)</f>
        <v>48188.190950000004</v>
      </c>
      <c r="S379" s="6">
        <f t="shared" si="901"/>
        <v>0</v>
      </c>
      <c r="T379" s="6">
        <f t="shared" si="901"/>
        <v>0</v>
      </c>
      <c r="U379" s="6">
        <f t="shared" si="901"/>
        <v>9542.5637999999999</v>
      </c>
      <c r="V379" s="6">
        <f t="shared" si="901"/>
        <v>0</v>
      </c>
      <c r="W379" s="6">
        <f>SUM(W391,W398,W407,W413,W420,W424,W457,W488,W506,W510,W517)</f>
        <v>119944</v>
      </c>
      <c r="X379" s="6">
        <f>SUM(X391,X398,X407,X413,X420,X424,X457,X488,X506,X510,X517)</f>
        <v>0</v>
      </c>
      <c r="Y379" s="6">
        <f>SUM(Y391,Y398,Y407,Y413,Y420,Y424,Y457,Y488,Y506,Y510,Y517)</f>
        <v>126059</v>
      </c>
      <c r="Z379" s="21">
        <f>SUM(Z391,Z398,Z407,Z413,Z420,Z424,Z457,Z488,Z506,Z510,Z517)</f>
        <v>0</v>
      </c>
      <c r="AA379" s="6">
        <f t="shared" si="772"/>
        <v>6115</v>
      </c>
      <c r="AB379" s="25"/>
    </row>
    <row r="380" spans="2:28">
      <c r="B380" s="16" t="s">
        <v>1</v>
      </c>
      <c r="C380" s="7" t="s">
        <v>22</v>
      </c>
      <c r="D380" s="8">
        <f>SUM(D392,D399,D414,D421,D425,D518)</f>
        <v>119</v>
      </c>
      <c r="E380" s="8">
        <f>SUM(E392,E399,E414,E421,E425,E518)</f>
        <v>0</v>
      </c>
      <c r="F380" s="8">
        <f t="shared" ref="F380:H380" si="902">SUM(F392,F399,F414,F421,F425,F518)</f>
        <v>0</v>
      </c>
      <c r="G380" s="8">
        <f t="shared" si="902"/>
        <v>0</v>
      </c>
      <c r="H380" s="8">
        <f t="shared" si="902"/>
        <v>0</v>
      </c>
      <c r="I380" s="8">
        <f t="shared" ref="I380:L380" si="903">SUM(I392,I399,I414,I421,I425,I518)</f>
        <v>0</v>
      </c>
      <c r="J380" s="8">
        <f t="shared" si="903"/>
        <v>0</v>
      </c>
      <c r="K380" s="8">
        <f t="shared" si="903"/>
        <v>0</v>
      </c>
      <c r="L380" s="8">
        <f t="shared" si="903"/>
        <v>0</v>
      </c>
      <c r="M380" s="8">
        <f>SUM(M392,M399,M414,M421,M425,M518)</f>
        <v>99</v>
      </c>
      <c r="N380" s="8">
        <f>SUM(N392,N399,N414,N421,N425,N518)</f>
        <v>0</v>
      </c>
      <c r="O380" s="8">
        <f t="shared" ref="O380:Q380" si="904">SUM(O392,O399,O414,O421,O425,O518)</f>
        <v>0</v>
      </c>
      <c r="P380" s="8">
        <f t="shared" si="904"/>
        <v>0</v>
      </c>
      <c r="Q380" s="8">
        <f t="shared" si="904"/>
        <v>0</v>
      </c>
      <c r="R380" s="8">
        <f t="shared" ref="R380:V380" si="905">SUM(R392,R399,R414,R421,R425,R518)</f>
        <v>0</v>
      </c>
      <c r="S380" s="8">
        <f t="shared" si="905"/>
        <v>0</v>
      </c>
      <c r="T380" s="8">
        <f t="shared" si="905"/>
        <v>0</v>
      </c>
      <c r="U380" s="8">
        <f t="shared" si="905"/>
        <v>0</v>
      </c>
      <c r="V380" s="8">
        <f t="shared" si="905"/>
        <v>0</v>
      </c>
      <c r="W380" s="8">
        <f>SUM(W392,W399,W414,W421,W425,W518)</f>
        <v>99</v>
      </c>
      <c r="X380" s="8">
        <f>SUM(X392,X399,X414,X421,X425,X518)</f>
        <v>0</v>
      </c>
      <c r="Y380" s="8">
        <f>SUM(Y392,Y399,Y414,Y421,Y425,Y518)</f>
        <v>99</v>
      </c>
      <c r="Z380" s="22">
        <f>SUM(Z392,Z399,Z414,Z421,Z425,Z518)</f>
        <v>0</v>
      </c>
      <c r="AA380" s="8">
        <f t="shared" si="772"/>
        <v>0</v>
      </c>
      <c r="AB380" s="25"/>
    </row>
    <row r="381" spans="2:28">
      <c r="B381" s="16" t="s">
        <v>1</v>
      </c>
      <c r="C381" s="7" t="s">
        <v>23</v>
      </c>
      <c r="D381" s="8">
        <f>SUM(D393,D400,D408,D415,D422,D426,D458,D489,D507,D511,D519)</f>
        <v>89300</v>
      </c>
      <c r="E381" s="8">
        <f>SUM(E393,E400,E408,E415,E422,E426,E458,E489,E507,E511,E519)</f>
        <v>0</v>
      </c>
      <c r="F381" s="8">
        <f t="shared" ref="F381:H381" si="906">SUM(F393,F400,F408,F415,F422,F426,F458,F489,F507,F511,F519)</f>
        <v>80168.952000000005</v>
      </c>
      <c r="G381" s="8">
        <f t="shared" si="906"/>
        <v>0</v>
      </c>
      <c r="H381" s="8">
        <f t="shared" si="906"/>
        <v>0</v>
      </c>
      <c r="I381" s="8">
        <f t="shared" ref="I381:L381" si="907">SUM(I393,I400,I408,I415,I422,I426,I458,I489,I507,I511,I519)</f>
        <v>80002.147539999991</v>
      </c>
      <c r="J381" s="8">
        <f t="shared" si="907"/>
        <v>0</v>
      </c>
      <c r="K381" s="8">
        <f t="shared" si="907"/>
        <v>25184.253239999998</v>
      </c>
      <c r="L381" s="8">
        <f t="shared" si="907"/>
        <v>0</v>
      </c>
      <c r="M381" s="8">
        <f>SUM(M393,M400,M408,M415,M422,M426,M458,M489,M507,M511,M519)</f>
        <v>90287</v>
      </c>
      <c r="N381" s="8">
        <f>SUM(N393,N400,N408,N415,N422,N426,N458,N489,N507,N511,N519)</f>
        <v>0</v>
      </c>
      <c r="O381" s="8">
        <f t="shared" ref="O381:Q381" si="908">SUM(O393,O400,O408,O415,O422,O426,O458,O489,O507,O511,O519)</f>
        <v>88677</v>
      </c>
      <c r="P381" s="8">
        <f t="shared" si="908"/>
        <v>0</v>
      </c>
      <c r="Q381" s="8">
        <f t="shared" si="908"/>
        <v>0</v>
      </c>
      <c r="R381" s="8">
        <f t="shared" ref="R381:V381" si="909">SUM(R393,R400,R408,R415,R422,R426,R458,R489,R507,R511,R519)</f>
        <v>48188.190950000004</v>
      </c>
      <c r="S381" s="8">
        <f t="shared" si="909"/>
        <v>0</v>
      </c>
      <c r="T381" s="8">
        <f t="shared" si="909"/>
        <v>0</v>
      </c>
      <c r="U381" s="8">
        <f t="shared" si="909"/>
        <v>9267.8045200000015</v>
      </c>
      <c r="V381" s="8">
        <f t="shared" si="909"/>
        <v>0</v>
      </c>
      <c r="W381" s="8">
        <f>SUM(W393,W400,W408,W415,W422,W426,W458,W489,W507,W511,W519)</f>
        <v>119814</v>
      </c>
      <c r="X381" s="8">
        <f>SUM(X393,X400,X408,X415,X422,X426,X458,X489,X507,X511,X519)</f>
        <v>0</v>
      </c>
      <c r="Y381" s="8">
        <f>SUM(Y393,Y400,Y408,Y415,Y422,Y426,Y458,Y489,Y507,Y511,Y519)</f>
        <v>125739</v>
      </c>
      <c r="Z381" s="22">
        <f>SUM(Z393,Z400,Z408,Z415,Z422,Z426,Z458,Z489,Z507,Z511,Z519)</f>
        <v>0</v>
      </c>
      <c r="AA381" s="8">
        <f t="shared" si="772"/>
        <v>5925</v>
      </c>
      <c r="AB381" s="25"/>
    </row>
    <row r="382" spans="2:28">
      <c r="B382" s="16" t="s">
        <v>1</v>
      </c>
      <c r="C382" s="9" t="s">
        <v>24</v>
      </c>
      <c r="D382" s="8">
        <f>SUM(D427,D459)</f>
        <v>0</v>
      </c>
      <c r="E382" s="8">
        <f>SUM(E427,E459)</f>
        <v>0</v>
      </c>
      <c r="F382" s="8">
        <f t="shared" ref="F382:H382" si="910">SUM(F427,F459)</f>
        <v>0</v>
      </c>
      <c r="G382" s="8">
        <f t="shared" si="910"/>
        <v>0</v>
      </c>
      <c r="H382" s="8">
        <f t="shared" si="910"/>
        <v>0</v>
      </c>
      <c r="I382" s="8">
        <f t="shared" ref="I382:L382" si="911">SUM(I427,I459)</f>
        <v>0</v>
      </c>
      <c r="J382" s="8">
        <f t="shared" si="911"/>
        <v>0</v>
      </c>
      <c r="K382" s="8">
        <f t="shared" si="911"/>
        <v>184.85</v>
      </c>
      <c r="L382" s="8">
        <f t="shared" si="911"/>
        <v>0</v>
      </c>
      <c r="M382" s="8">
        <f>SUM(M427,M459)</f>
        <v>0</v>
      </c>
      <c r="N382" s="8">
        <f>SUM(N427,N459)</f>
        <v>0</v>
      </c>
      <c r="O382" s="8">
        <f t="shared" ref="O382:Q382" si="912">SUM(O427,O459)</f>
        <v>0</v>
      </c>
      <c r="P382" s="8">
        <f t="shared" si="912"/>
        <v>0</v>
      </c>
      <c r="Q382" s="8">
        <f t="shared" si="912"/>
        <v>0</v>
      </c>
      <c r="R382" s="8">
        <f t="shared" ref="R382:V382" si="913">SUM(R427,R459)</f>
        <v>0</v>
      </c>
      <c r="S382" s="8">
        <f t="shared" si="913"/>
        <v>0</v>
      </c>
      <c r="T382" s="8">
        <f t="shared" si="913"/>
        <v>0</v>
      </c>
      <c r="U382" s="8">
        <f t="shared" si="913"/>
        <v>103.16</v>
      </c>
      <c r="V382" s="8">
        <f t="shared" si="913"/>
        <v>0</v>
      </c>
      <c r="W382" s="8">
        <f>SUM(W427,W459)</f>
        <v>0</v>
      </c>
      <c r="X382" s="8">
        <f>SUM(X427,X459)</f>
        <v>0</v>
      </c>
      <c r="Y382" s="8">
        <f>SUM(Y427,Y459)</f>
        <v>0</v>
      </c>
      <c r="Z382" s="22">
        <f>SUM(Z427,Z459)</f>
        <v>0</v>
      </c>
      <c r="AA382" s="8">
        <f t="shared" si="772"/>
        <v>0</v>
      </c>
      <c r="AB382" s="25"/>
    </row>
    <row r="383" spans="2:28">
      <c r="B383" s="16" t="s">
        <v>1</v>
      </c>
      <c r="C383" s="9" t="s">
        <v>25</v>
      </c>
      <c r="D383" s="8">
        <f>SUM(D394,D401,D409,D416,D423,D428,D460,D490,D508,D512,D520)</f>
        <v>41549</v>
      </c>
      <c r="E383" s="8">
        <f>SUM(E394,E401,E409,E416,E423,E428,E460,E490,E508,E512,E520)</f>
        <v>0</v>
      </c>
      <c r="F383" s="8">
        <f t="shared" ref="F383:H383" si="914">SUM(F394,F401,F409,F416,F423,F428,F460,F490,F508,F512,F520)</f>
        <v>39456.371999999996</v>
      </c>
      <c r="G383" s="8">
        <f t="shared" si="914"/>
        <v>0</v>
      </c>
      <c r="H383" s="8">
        <f t="shared" si="914"/>
        <v>0</v>
      </c>
      <c r="I383" s="8">
        <f t="shared" ref="I383:L383" si="915">SUM(I394,I401,I409,I416,I423,I428,I460,I490,I508,I512,I520)</f>
        <v>39314.842400000009</v>
      </c>
      <c r="J383" s="8">
        <f t="shared" si="915"/>
        <v>0</v>
      </c>
      <c r="K383" s="8">
        <f t="shared" si="915"/>
        <v>3502.5396999999998</v>
      </c>
      <c r="L383" s="8">
        <f t="shared" si="915"/>
        <v>0</v>
      </c>
      <c r="M383" s="8">
        <f>SUM(M394,M401,M409,M416,M423,M428,M460,M490,M508,M512,M520)</f>
        <v>43605</v>
      </c>
      <c r="N383" s="8">
        <f>SUM(N394,N401,N409,N416,N423,N428,N460,N490,N508,N512,N520)</f>
        <v>0</v>
      </c>
      <c r="O383" s="8">
        <f t="shared" ref="O383:Q383" si="916">SUM(O394,O401,O409,O416,O423,O428,O460,O490,O508,O512,O520)</f>
        <v>43856.6</v>
      </c>
      <c r="P383" s="8">
        <f t="shared" si="916"/>
        <v>0</v>
      </c>
      <c r="Q383" s="8">
        <f t="shared" si="916"/>
        <v>0</v>
      </c>
      <c r="R383" s="8">
        <f t="shared" ref="R383:V383" si="917">SUM(R394,R401,R409,R416,R423,R428,R460,R490,R508,R512,R520)</f>
        <v>24375.829829999999</v>
      </c>
      <c r="S383" s="8">
        <f t="shared" si="917"/>
        <v>0</v>
      </c>
      <c r="T383" s="8">
        <f t="shared" si="917"/>
        <v>0</v>
      </c>
      <c r="U383" s="8">
        <f t="shared" si="917"/>
        <v>6286.9960100000008</v>
      </c>
      <c r="V383" s="8">
        <f t="shared" si="917"/>
        <v>0</v>
      </c>
      <c r="W383" s="8">
        <f>SUM(W394,W401,W409,W416,W423,W428,W460,W490,W508,W512,W520)</f>
        <v>8648</v>
      </c>
      <c r="X383" s="8">
        <f>SUM(X394,X401,X409,X416,X423,X428,X460,X490,X508,X512,X520)</f>
        <v>0</v>
      </c>
      <c r="Y383" s="8">
        <f>SUM(Y394,Y401,Y409,Y416,Y423,Y428,Y460,Y490,Y508,Y512,Y520)</f>
        <v>9833</v>
      </c>
      <c r="Z383" s="22">
        <f>SUM(Z394,Z401,Z409,Z416,Z423,Z428,Z460,Z490,Z508,Z512,Z520)</f>
        <v>0</v>
      </c>
      <c r="AA383" s="8">
        <f t="shared" si="772"/>
        <v>1185</v>
      </c>
      <c r="AB383" s="25"/>
    </row>
    <row r="384" spans="2:28">
      <c r="B384" s="16" t="s">
        <v>1</v>
      </c>
      <c r="C384" s="9" t="s">
        <v>26</v>
      </c>
      <c r="D384" s="8">
        <f>SUM(D429,D461)</f>
        <v>0</v>
      </c>
      <c r="E384" s="8">
        <f>SUM(E429,E461)</f>
        <v>0</v>
      </c>
      <c r="F384" s="8">
        <f t="shared" ref="F384:H384" si="918">SUM(F429,F461)</f>
        <v>0</v>
      </c>
      <c r="G384" s="8">
        <f t="shared" si="918"/>
        <v>0</v>
      </c>
      <c r="H384" s="8">
        <f t="shared" si="918"/>
        <v>0</v>
      </c>
      <c r="I384" s="8">
        <f t="shared" ref="I384:L384" si="919">SUM(I429,I461)</f>
        <v>0</v>
      </c>
      <c r="J384" s="8">
        <f t="shared" si="919"/>
        <v>0</v>
      </c>
      <c r="K384" s="8">
        <f t="shared" si="919"/>
        <v>9181.1483100000005</v>
      </c>
      <c r="L384" s="8">
        <f t="shared" si="919"/>
        <v>0</v>
      </c>
      <c r="M384" s="8">
        <f>SUM(M429,M461)</f>
        <v>0</v>
      </c>
      <c r="N384" s="8">
        <f>SUM(N429,N461)</f>
        <v>0</v>
      </c>
      <c r="O384" s="8">
        <f t="shared" ref="O384:Q384" si="920">SUM(O429,O461)</f>
        <v>0</v>
      </c>
      <c r="P384" s="8">
        <f t="shared" si="920"/>
        <v>0</v>
      </c>
      <c r="Q384" s="8">
        <f t="shared" si="920"/>
        <v>0</v>
      </c>
      <c r="R384" s="8">
        <f t="shared" ref="R384:V384" si="921">SUM(R429,R461)</f>
        <v>0</v>
      </c>
      <c r="S384" s="8">
        <f t="shared" si="921"/>
        <v>0</v>
      </c>
      <c r="T384" s="8">
        <f t="shared" si="921"/>
        <v>0</v>
      </c>
      <c r="U384" s="8">
        <f t="shared" si="921"/>
        <v>0</v>
      </c>
      <c r="V384" s="8">
        <f t="shared" si="921"/>
        <v>0</v>
      </c>
      <c r="W384" s="8">
        <f>SUM(W429,W461)</f>
        <v>0</v>
      </c>
      <c r="X384" s="8">
        <f>SUM(X429,X461)</f>
        <v>0</v>
      </c>
      <c r="Y384" s="8">
        <f>SUM(Y429,Y461)</f>
        <v>0</v>
      </c>
      <c r="Z384" s="22">
        <f>SUM(Z429,Z461)</f>
        <v>0</v>
      </c>
      <c r="AA384" s="8">
        <f t="shared" si="772"/>
        <v>0</v>
      </c>
      <c r="AB384" s="25"/>
    </row>
    <row r="385" spans="2:28">
      <c r="B385" s="16" t="s">
        <v>1</v>
      </c>
      <c r="C385" s="9" t="s">
        <v>28</v>
      </c>
      <c r="D385" s="8">
        <f>SUM(D402,D430,D462,D491,D509,D521)</f>
        <v>47751</v>
      </c>
      <c r="E385" s="8">
        <f>SUM(E402,E430,E462,E491,E509,E521)</f>
        <v>0</v>
      </c>
      <c r="F385" s="8">
        <f t="shared" ref="F385:H385" si="922">SUM(F402,F430,F462,F491,F509,F521)</f>
        <v>40437.979999999996</v>
      </c>
      <c r="G385" s="8">
        <f t="shared" si="922"/>
        <v>0</v>
      </c>
      <c r="H385" s="8">
        <f t="shared" si="922"/>
        <v>0</v>
      </c>
      <c r="I385" s="8">
        <f t="shared" ref="I385:L385" si="923">SUM(I402,I430,I462,I491,I509,I521)</f>
        <v>40412.707139999999</v>
      </c>
      <c r="J385" s="8">
        <f t="shared" si="923"/>
        <v>0</v>
      </c>
      <c r="K385" s="8">
        <f t="shared" si="923"/>
        <v>246.85406</v>
      </c>
      <c r="L385" s="8">
        <f t="shared" si="923"/>
        <v>0</v>
      </c>
      <c r="M385" s="8">
        <f>SUM(M402,M430,M462,M491,M509,M521)</f>
        <v>46512</v>
      </c>
      <c r="N385" s="8">
        <f>SUM(N402,N430,N462,N491,N509,N521)</f>
        <v>0</v>
      </c>
      <c r="O385" s="8">
        <f t="shared" ref="O385:Q385" si="924">SUM(O402,O430,O462,O491,O509,O521)</f>
        <v>44650.400000000001</v>
      </c>
      <c r="P385" s="8">
        <f t="shared" si="924"/>
        <v>0</v>
      </c>
      <c r="Q385" s="8">
        <f t="shared" si="924"/>
        <v>0</v>
      </c>
      <c r="R385" s="8">
        <f t="shared" ref="R385:V385" si="925">SUM(R402,R430,R462,R491,R509,R521)</f>
        <v>23812.361120000001</v>
      </c>
      <c r="S385" s="8">
        <f t="shared" si="925"/>
        <v>0</v>
      </c>
      <c r="T385" s="8">
        <f t="shared" si="925"/>
        <v>0</v>
      </c>
      <c r="U385" s="8">
        <f t="shared" si="925"/>
        <v>145.86000000000001</v>
      </c>
      <c r="V385" s="8">
        <f t="shared" si="925"/>
        <v>0</v>
      </c>
      <c r="W385" s="8">
        <f>SUM(W402,W430,W462,W491,W509,W521)</f>
        <v>64545</v>
      </c>
      <c r="X385" s="8">
        <f>SUM(X402,X430,X462,X491,X509,X521)</f>
        <v>0</v>
      </c>
      <c r="Y385" s="8">
        <f>SUM(Y402,Y430,Y462,Y491,Y509,Y521)</f>
        <v>64602</v>
      </c>
      <c r="Z385" s="22">
        <f>SUM(Z402,Z430,Z462,Z491,Z509,Z521)</f>
        <v>0</v>
      </c>
      <c r="AA385" s="8">
        <f t="shared" si="772"/>
        <v>57</v>
      </c>
      <c r="AB385" s="25"/>
    </row>
    <row r="386" spans="2:28">
      <c r="B386" s="16" t="s">
        <v>1</v>
      </c>
      <c r="C386" s="9" t="s">
        <v>29</v>
      </c>
      <c r="D386" s="8">
        <f t="shared" ref="D386:E388" si="926">SUM(D395,D403,D410,D417,D431,D463,D492,D513,D522)</f>
        <v>0</v>
      </c>
      <c r="E386" s="8">
        <f t="shared" si="926"/>
        <v>0</v>
      </c>
      <c r="F386" s="8">
        <f t="shared" ref="F386:H388" si="927">SUM(F395,F403,F410,F417,F431,F463,F492,F513,F522)</f>
        <v>274.60000000000002</v>
      </c>
      <c r="G386" s="8">
        <f t="shared" si="927"/>
        <v>0</v>
      </c>
      <c r="H386" s="8">
        <f t="shared" si="927"/>
        <v>0</v>
      </c>
      <c r="I386" s="8">
        <f t="shared" ref="I386:L386" si="928">SUM(I395,I403,I410,I417,I431,I463,I492,I513,I522)</f>
        <v>274.59800000000001</v>
      </c>
      <c r="J386" s="8">
        <f t="shared" si="928"/>
        <v>0</v>
      </c>
      <c r="K386" s="8">
        <f t="shared" si="928"/>
        <v>12068.86117</v>
      </c>
      <c r="L386" s="8">
        <f t="shared" si="928"/>
        <v>0</v>
      </c>
      <c r="M386" s="8">
        <f t="shared" ref="M386:N388" si="929">SUM(M395,M403,M410,M417,M431,M463,M492,M513,M522)</f>
        <v>170</v>
      </c>
      <c r="N386" s="8">
        <f t="shared" si="929"/>
        <v>0</v>
      </c>
      <c r="O386" s="8">
        <f t="shared" ref="O386:Q388" si="930">SUM(O395,O403,O410,O417,O431,O463,O492,O513,O522)</f>
        <v>170</v>
      </c>
      <c r="P386" s="8">
        <f t="shared" si="930"/>
        <v>0</v>
      </c>
      <c r="Q386" s="8">
        <f t="shared" si="930"/>
        <v>0</v>
      </c>
      <c r="R386" s="8">
        <f t="shared" ref="R386:V386" si="931">SUM(R395,R403,R410,R417,R431,R463,R492,R513,R522)</f>
        <v>0</v>
      </c>
      <c r="S386" s="8">
        <f t="shared" si="931"/>
        <v>0</v>
      </c>
      <c r="T386" s="8">
        <f t="shared" si="931"/>
        <v>0</v>
      </c>
      <c r="U386" s="8">
        <f t="shared" si="931"/>
        <v>2731.7885099999999</v>
      </c>
      <c r="V386" s="8">
        <f t="shared" si="931"/>
        <v>0</v>
      </c>
      <c r="W386" s="8">
        <f t="shared" ref="W386:X388" si="932">SUM(W395,W403,W410,W417,W431,W463,W492,W513,W522)</f>
        <v>46621</v>
      </c>
      <c r="X386" s="8">
        <f t="shared" si="932"/>
        <v>0</v>
      </c>
      <c r="Y386" s="8">
        <f t="shared" ref="Y386:Z388" si="933">SUM(Y395,Y403,Y410,Y417,Y431,Y463,Y492,Y513,Y522)</f>
        <v>51304</v>
      </c>
      <c r="Z386" s="22">
        <f t="shared" si="933"/>
        <v>0</v>
      </c>
      <c r="AA386" s="8">
        <f t="shared" si="772"/>
        <v>4683</v>
      </c>
      <c r="AB386" s="25"/>
    </row>
    <row r="387" spans="2:28">
      <c r="B387" s="16" t="s">
        <v>1</v>
      </c>
      <c r="C387" s="10" t="s">
        <v>30</v>
      </c>
      <c r="D387" s="8">
        <f t="shared" si="926"/>
        <v>0</v>
      </c>
      <c r="E387" s="8">
        <f t="shared" si="926"/>
        <v>0</v>
      </c>
      <c r="F387" s="8">
        <f t="shared" si="927"/>
        <v>274.60000000000002</v>
      </c>
      <c r="G387" s="8">
        <f t="shared" si="927"/>
        <v>0</v>
      </c>
      <c r="H387" s="8">
        <f t="shared" si="927"/>
        <v>0</v>
      </c>
      <c r="I387" s="8">
        <f t="shared" ref="I387:L387" si="934">SUM(I396,I404,I411,I418,I432,I464,I493,I514,I523)</f>
        <v>274.59800000000001</v>
      </c>
      <c r="J387" s="8">
        <f t="shared" si="934"/>
        <v>0</v>
      </c>
      <c r="K387" s="8">
        <f t="shared" si="934"/>
        <v>12068.86117</v>
      </c>
      <c r="L387" s="8">
        <f t="shared" si="934"/>
        <v>0</v>
      </c>
      <c r="M387" s="8">
        <f t="shared" si="929"/>
        <v>170</v>
      </c>
      <c r="N387" s="8">
        <f t="shared" si="929"/>
        <v>0</v>
      </c>
      <c r="O387" s="8">
        <f t="shared" si="930"/>
        <v>170</v>
      </c>
      <c r="P387" s="8">
        <f t="shared" si="930"/>
        <v>0</v>
      </c>
      <c r="Q387" s="8">
        <f t="shared" si="930"/>
        <v>0</v>
      </c>
      <c r="R387" s="8">
        <f t="shared" ref="R387:V387" si="935">SUM(R396,R404,R411,R418,R432,R464,R493,R514,R523)</f>
        <v>0</v>
      </c>
      <c r="S387" s="8">
        <f t="shared" si="935"/>
        <v>0</v>
      </c>
      <c r="T387" s="8">
        <f t="shared" si="935"/>
        <v>0</v>
      </c>
      <c r="U387" s="8">
        <f t="shared" si="935"/>
        <v>2731.7885099999999</v>
      </c>
      <c r="V387" s="8">
        <f t="shared" si="935"/>
        <v>0</v>
      </c>
      <c r="W387" s="8">
        <f t="shared" si="932"/>
        <v>46621</v>
      </c>
      <c r="X387" s="8">
        <f t="shared" si="932"/>
        <v>0</v>
      </c>
      <c r="Y387" s="8">
        <f t="shared" si="933"/>
        <v>51304</v>
      </c>
      <c r="Z387" s="22">
        <f t="shared" si="933"/>
        <v>0</v>
      </c>
      <c r="AA387" s="8">
        <f t="shared" si="772"/>
        <v>4683</v>
      </c>
      <c r="AB387" s="25"/>
    </row>
    <row r="388" spans="2:28" ht="30">
      <c r="B388" s="16" t="s">
        <v>1</v>
      </c>
      <c r="C388" s="11" t="s">
        <v>31</v>
      </c>
      <c r="D388" s="8">
        <f t="shared" si="926"/>
        <v>0</v>
      </c>
      <c r="E388" s="8">
        <f t="shared" si="926"/>
        <v>0</v>
      </c>
      <c r="F388" s="8">
        <f t="shared" si="927"/>
        <v>274.60000000000002</v>
      </c>
      <c r="G388" s="8">
        <f t="shared" si="927"/>
        <v>0</v>
      </c>
      <c r="H388" s="8">
        <f t="shared" si="927"/>
        <v>0</v>
      </c>
      <c r="I388" s="8">
        <f t="shared" ref="I388:L388" si="936">SUM(I397,I405,I412,I419,I433,I465,I494,I515,I524)</f>
        <v>274.59800000000001</v>
      </c>
      <c r="J388" s="8">
        <f t="shared" si="936"/>
        <v>0</v>
      </c>
      <c r="K388" s="8">
        <f t="shared" si="936"/>
        <v>7362.9529199999997</v>
      </c>
      <c r="L388" s="8">
        <f t="shared" si="936"/>
        <v>0</v>
      </c>
      <c r="M388" s="8">
        <f t="shared" si="929"/>
        <v>170</v>
      </c>
      <c r="N388" s="8">
        <f t="shared" si="929"/>
        <v>0</v>
      </c>
      <c r="O388" s="8">
        <f t="shared" si="930"/>
        <v>170</v>
      </c>
      <c r="P388" s="8">
        <f t="shared" si="930"/>
        <v>0</v>
      </c>
      <c r="Q388" s="8">
        <f t="shared" si="930"/>
        <v>0</v>
      </c>
      <c r="R388" s="8">
        <f t="shared" ref="R388:V388" si="937">SUM(R397,R405,R412,R419,R433,R465,R494,R515,R524)</f>
        <v>0</v>
      </c>
      <c r="S388" s="8">
        <f t="shared" si="937"/>
        <v>0</v>
      </c>
      <c r="T388" s="8">
        <f t="shared" si="937"/>
        <v>0</v>
      </c>
      <c r="U388" s="8">
        <f t="shared" si="937"/>
        <v>1866.7333899999999</v>
      </c>
      <c r="V388" s="8">
        <f t="shared" si="937"/>
        <v>0</v>
      </c>
      <c r="W388" s="8">
        <f t="shared" si="932"/>
        <v>46621</v>
      </c>
      <c r="X388" s="8">
        <f t="shared" si="932"/>
        <v>0</v>
      </c>
      <c r="Y388" s="8">
        <f t="shared" si="933"/>
        <v>51304</v>
      </c>
      <c r="Z388" s="22">
        <f t="shared" si="933"/>
        <v>0</v>
      </c>
      <c r="AA388" s="8">
        <f t="shared" si="772"/>
        <v>4683</v>
      </c>
      <c r="AB388" s="25"/>
    </row>
    <row r="389" spans="2:28" ht="30">
      <c r="B389" s="16" t="s">
        <v>1</v>
      </c>
      <c r="C389" s="11" t="s">
        <v>32</v>
      </c>
      <c r="D389" s="8">
        <f>SUM(D434,D466)</f>
        <v>0</v>
      </c>
      <c r="E389" s="8">
        <f>SUM(E434,E466)</f>
        <v>0</v>
      </c>
      <c r="F389" s="8">
        <f t="shared" ref="F389:H389" si="938">SUM(F434,F466)</f>
        <v>0</v>
      </c>
      <c r="G389" s="8">
        <f t="shared" si="938"/>
        <v>0</v>
      </c>
      <c r="H389" s="8">
        <f t="shared" si="938"/>
        <v>0</v>
      </c>
      <c r="I389" s="8">
        <f t="shared" ref="I389:L389" si="939">SUM(I434,I466)</f>
        <v>0</v>
      </c>
      <c r="J389" s="8">
        <f t="shared" si="939"/>
        <v>0</v>
      </c>
      <c r="K389" s="8">
        <f t="shared" si="939"/>
        <v>4705.9082500000004</v>
      </c>
      <c r="L389" s="8">
        <f t="shared" si="939"/>
        <v>0</v>
      </c>
      <c r="M389" s="8">
        <f>SUM(M434,M466)</f>
        <v>0</v>
      </c>
      <c r="N389" s="8">
        <f>SUM(N434,N466)</f>
        <v>0</v>
      </c>
      <c r="O389" s="8">
        <f t="shared" ref="O389:Q389" si="940">SUM(O434,O466)</f>
        <v>0</v>
      </c>
      <c r="P389" s="8">
        <f t="shared" si="940"/>
        <v>0</v>
      </c>
      <c r="Q389" s="8">
        <f t="shared" si="940"/>
        <v>0</v>
      </c>
      <c r="R389" s="8">
        <f t="shared" ref="R389:V389" si="941">SUM(R434,R466)</f>
        <v>0</v>
      </c>
      <c r="S389" s="8">
        <f t="shared" si="941"/>
        <v>0</v>
      </c>
      <c r="T389" s="8">
        <f t="shared" si="941"/>
        <v>0</v>
      </c>
      <c r="U389" s="8">
        <f t="shared" si="941"/>
        <v>865.05511999999999</v>
      </c>
      <c r="V389" s="8">
        <f t="shared" si="941"/>
        <v>0</v>
      </c>
      <c r="W389" s="8">
        <f>SUM(W434,W466)</f>
        <v>0</v>
      </c>
      <c r="X389" s="8">
        <f>SUM(X434,X466)</f>
        <v>0</v>
      </c>
      <c r="Y389" s="8">
        <f>SUM(Y434,Y466)</f>
        <v>0</v>
      </c>
      <c r="Z389" s="22">
        <f>SUM(Z434,Z466)</f>
        <v>0</v>
      </c>
      <c r="AA389" s="8">
        <f t="shared" si="772"/>
        <v>0</v>
      </c>
      <c r="AB389" s="25"/>
    </row>
    <row r="390" spans="2:28">
      <c r="B390" s="16" t="s">
        <v>1</v>
      </c>
      <c r="C390" s="7" t="s">
        <v>33</v>
      </c>
      <c r="D390" s="8">
        <f>SUM(D406,D435,D467,D516)</f>
        <v>100</v>
      </c>
      <c r="E390" s="8">
        <f>SUM(E406,E435,E467,E516)</f>
        <v>0</v>
      </c>
      <c r="F390" s="8">
        <f t="shared" ref="F390:H390" si="942">SUM(F406,F435,F467,F516)</f>
        <v>72.703000000000003</v>
      </c>
      <c r="G390" s="8">
        <f t="shared" si="942"/>
        <v>0</v>
      </c>
      <c r="H390" s="8">
        <f t="shared" si="942"/>
        <v>0</v>
      </c>
      <c r="I390" s="8">
        <f t="shared" ref="I390:L390" si="943">SUM(I406,I435,I467,I516)</f>
        <v>72.310999999999993</v>
      </c>
      <c r="J390" s="8">
        <f t="shared" si="943"/>
        <v>0</v>
      </c>
      <c r="K390" s="8">
        <f t="shared" si="943"/>
        <v>4524.6752200000001</v>
      </c>
      <c r="L390" s="8">
        <f t="shared" si="943"/>
        <v>0</v>
      </c>
      <c r="M390" s="8">
        <f>SUM(M406,M435,M467,M516)</f>
        <v>100</v>
      </c>
      <c r="N390" s="8">
        <f>SUM(N406,N435,N467,N516)</f>
        <v>0</v>
      </c>
      <c r="O390" s="8">
        <f t="shared" ref="O390:Q390" si="944">SUM(O406,O435,O467,O516)</f>
        <v>100</v>
      </c>
      <c r="P390" s="8">
        <f t="shared" si="944"/>
        <v>0</v>
      </c>
      <c r="Q390" s="8">
        <f t="shared" si="944"/>
        <v>0</v>
      </c>
      <c r="R390" s="8">
        <f t="shared" ref="R390:V390" si="945">SUM(R406,R435,R467,R516)</f>
        <v>0</v>
      </c>
      <c r="S390" s="8">
        <f t="shared" si="945"/>
        <v>0</v>
      </c>
      <c r="T390" s="8">
        <f t="shared" si="945"/>
        <v>0</v>
      </c>
      <c r="U390" s="8">
        <f t="shared" si="945"/>
        <v>274.75927999999999</v>
      </c>
      <c r="V390" s="8">
        <f t="shared" si="945"/>
        <v>0</v>
      </c>
      <c r="W390" s="8">
        <f>SUM(W406,W435,W467,W516)</f>
        <v>130</v>
      </c>
      <c r="X390" s="8">
        <f>SUM(X406,X435,X467,X516)</f>
        <v>0</v>
      </c>
      <c r="Y390" s="8">
        <f>SUM(Y406,Y435,Y467,Y516)</f>
        <v>320</v>
      </c>
      <c r="Z390" s="22">
        <f>SUM(Z406,Z435,Z467,Z516)</f>
        <v>0</v>
      </c>
      <c r="AA390" s="8">
        <f t="shared" si="772"/>
        <v>190</v>
      </c>
      <c r="AB390" s="25"/>
    </row>
    <row r="391" spans="2:28">
      <c r="B391" s="16" t="s">
        <v>155</v>
      </c>
      <c r="C391" s="5" t="s">
        <v>156</v>
      </c>
      <c r="D391" s="6">
        <f>SUM(D393)</f>
        <v>1800</v>
      </c>
      <c r="E391" s="6">
        <f>SUM(E393)</f>
        <v>0</v>
      </c>
      <c r="F391" s="6">
        <f t="shared" ref="F391:H391" si="946">SUM(F393)</f>
        <v>1888</v>
      </c>
      <c r="G391" s="6">
        <f t="shared" si="946"/>
        <v>0</v>
      </c>
      <c r="H391" s="6">
        <f t="shared" si="946"/>
        <v>0</v>
      </c>
      <c r="I391" s="6">
        <f t="shared" ref="I391:L391" si="947">SUM(I393)</f>
        <v>1864.7462</v>
      </c>
      <c r="J391" s="6">
        <f t="shared" si="947"/>
        <v>0</v>
      </c>
      <c r="K391" s="6">
        <f t="shared" si="947"/>
        <v>0</v>
      </c>
      <c r="L391" s="6">
        <f t="shared" si="947"/>
        <v>0</v>
      </c>
      <c r="M391" s="6">
        <f>SUM(M393)</f>
        <v>2800</v>
      </c>
      <c r="N391" s="6">
        <f>SUM(N393)</f>
        <v>0</v>
      </c>
      <c r="O391" s="6">
        <f t="shared" ref="O391:Q391" si="948">SUM(O393)</f>
        <v>2800</v>
      </c>
      <c r="P391" s="6">
        <f t="shared" si="948"/>
        <v>0</v>
      </c>
      <c r="Q391" s="6">
        <f t="shared" si="948"/>
        <v>0</v>
      </c>
      <c r="R391" s="6">
        <f t="shared" ref="R391:V391" si="949">SUM(R393)</f>
        <v>1761.08746</v>
      </c>
      <c r="S391" s="6">
        <f t="shared" si="949"/>
        <v>0</v>
      </c>
      <c r="T391" s="6">
        <f t="shared" si="949"/>
        <v>0</v>
      </c>
      <c r="U391" s="6">
        <f t="shared" si="949"/>
        <v>0</v>
      </c>
      <c r="V391" s="6">
        <f t="shared" si="949"/>
        <v>0</v>
      </c>
      <c r="W391" s="6">
        <f>SUM(W393)</f>
        <v>3607</v>
      </c>
      <c r="X391" s="6">
        <f>SUM(X393)</f>
        <v>0</v>
      </c>
      <c r="Y391" s="6">
        <f>SUM(Y393)</f>
        <v>4707</v>
      </c>
      <c r="Z391" s="21">
        <f>SUM(Z393)</f>
        <v>0</v>
      </c>
      <c r="AA391" s="6">
        <f t="shared" si="772"/>
        <v>1100</v>
      </c>
      <c r="AB391" s="25"/>
    </row>
    <row r="392" spans="2:28">
      <c r="B392" s="16" t="s">
        <v>1</v>
      </c>
      <c r="C392" s="7" t="s">
        <v>22</v>
      </c>
      <c r="D392" s="8">
        <v>2</v>
      </c>
      <c r="E392" s="8">
        <v>0</v>
      </c>
      <c r="F392" s="8">
        <v>0</v>
      </c>
      <c r="G392" s="8">
        <v>0</v>
      </c>
      <c r="H392" s="8">
        <v>0</v>
      </c>
      <c r="I392" s="8">
        <v>0</v>
      </c>
      <c r="J392" s="8">
        <v>0</v>
      </c>
      <c r="K392" s="8">
        <v>0</v>
      </c>
      <c r="L392" s="8">
        <v>0</v>
      </c>
      <c r="M392" s="8">
        <v>12</v>
      </c>
      <c r="N392" s="8">
        <v>0</v>
      </c>
      <c r="O392" s="8">
        <v>0</v>
      </c>
      <c r="P392" s="8">
        <v>0</v>
      </c>
      <c r="Q392" s="8">
        <v>0</v>
      </c>
      <c r="R392" s="8">
        <v>0</v>
      </c>
      <c r="S392" s="8">
        <v>0</v>
      </c>
      <c r="T392" s="8">
        <v>0</v>
      </c>
      <c r="U392" s="8">
        <v>0</v>
      </c>
      <c r="V392" s="8">
        <v>0</v>
      </c>
      <c r="W392" s="8">
        <v>6</v>
      </c>
      <c r="X392" s="8">
        <v>0</v>
      </c>
      <c r="Y392" s="8">
        <v>6</v>
      </c>
      <c r="Z392" s="22">
        <v>0</v>
      </c>
      <c r="AA392" s="8">
        <f t="shared" ref="AA392:AA455" si="950">Y392-W392</f>
        <v>0</v>
      </c>
      <c r="AB392" s="25"/>
    </row>
    <row r="393" spans="2:28">
      <c r="B393" s="16" t="s">
        <v>1</v>
      </c>
      <c r="C393" s="7" t="s">
        <v>23</v>
      </c>
      <c r="D393" s="8">
        <f>SUM(D394:D395)</f>
        <v>1800</v>
      </c>
      <c r="E393" s="8">
        <f>SUM(E394:E395)</f>
        <v>0</v>
      </c>
      <c r="F393" s="8">
        <f t="shared" ref="F393:H393" si="951">SUM(F394:F395)</f>
        <v>1888</v>
      </c>
      <c r="G393" s="8">
        <f t="shared" si="951"/>
        <v>0</v>
      </c>
      <c r="H393" s="8">
        <f t="shared" si="951"/>
        <v>0</v>
      </c>
      <c r="I393" s="8">
        <f t="shared" ref="I393:L393" si="952">SUM(I394:I395)</f>
        <v>1864.7462</v>
      </c>
      <c r="J393" s="8">
        <f t="shared" si="952"/>
        <v>0</v>
      </c>
      <c r="K393" s="8">
        <f t="shared" si="952"/>
        <v>0</v>
      </c>
      <c r="L393" s="8">
        <f t="shared" si="952"/>
        <v>0</v>
      </c>
      <c r="M393" s="8">
        <f>SUM(M394:M395)</f>
        <v>2800</v>
      </c>
      <c r="N393" s="8">
        <f>SUM(N394:N395)</f>
        <v>0</v>
      </c>
      <c r="O393" s="8">
        <f t="shared" ref="O393:Q393" si="953">SUM(O394:O395)</f>
        <v>2800</v>
      </c>
      <c r="P393" s="8">
        <f t="shared" si="953"/>
        <v>0</v>
      </c>
      <c r="Q393" s="8">
        <f t="shared" si="953"/>
        <v>0</v>
      </c>
      <c r="R393" s="8">
        <f t="shared" ref="R393:V393" si="954">SUM(R394:R395)</f>
        <v>1761.08746</v>
      </c>
      <c r="S393" s="8">
        <f t="shared" si="954"/>
        <v>0</v>
      </c>
      <c r="T393" s="8">
        <f t="shared" si="954"/>
        <v>0</v>
      </c>
      <c r="U393" s="8">
        <f t="shared" si="954"/>
        <v>0</v>
      </c>
      <c r="V393" s="8">
        <f t="shared" si="954"/>
        <v>0</v>
      </c>
      <c r="W393" s="8">
        <f>SUM(W394:W395)</f>
        <v>3607</v>
      </c>
      <c r="X393" s="8">
        <f>SUM(X394:X395)</f>
        <v>0</v>
      </c>
      <c r="Y393" s="8">
        <f>SUM(Y394:Y395)</f>
        <v>4707</v>
      </c>
      <c r="Z393" s="22">
        <f>SUM(Z394:Z395)</f>
        <v>0</v>
      </c>
      <c r="AA393" s="8">
        <f t="shared" si="950"/>
        <v>1100</v>
      </c>
      <c r="AB393" s="25"/>
    </row>
    <row r="394" spans="2:28">
      <c r="B394" s="16" t="s">
        <v>1</v>
      </c>
      <c r="C394" s="9" t="s">
        <v>25</v>
      </c>
      <c r="D394" s="8">
        <v>1800</v>
      </c>
      <c r="E394" s="8">
        <v>0</v>
      </c>
      <c r="F394" s="8">
        <v>1818.4</v>
      </c>
      <c r="G394" s="8">
        <v>0</v>
      </c>
      <c r="H394" s="8">
        <v>0</v>
      </c>
      <c r="I394" s="8">
        <v>1795.1482000000001</v>
      </c>
      <c r="J394" s="8">
        <v>0</v>
      </c>
      <c r="K394" s="8">
        <v>0</v>
      </c>
      <c r="L394" s="8">
        <v>0</v>
      </c>
      <c r="M394" s="8">
        <v>2800</v>
      </c>
      <c r="N394" s="8">
        <v>0</v>
      </c>
      <c r="O394" s="8">
        <v>2800</v>
      </c>
      <c r="P394" s="8">
        <v>0</v>
      </c>
      <c r="Q394" s="8">
        <v>0</v>
      </c>
      <c r="R394" s="8">
        <v>1761.08746</v>
      </c>
      <c r="S394" s="8">
        <v>0</v>
      </c>
      <c r="T394" s="8">
        <v>0</v>
      </c>
      <c r="U394" s="8">
        <v>0</v>
      </c>
      <c r="V394" s="8">
        <v>0</v>
      </c>
      <c r="W394" s="8">
        <v>3607</v>
      </c>
      <c r="X394" s="8">
        <v>0</v>
      </c>
      <c r="Y394" s="8">
        <v>4707</v>
      </c>
      <c r="Z394" s="22">
        <v>0</v>
      </c>
      <c r="AA394" s="8">
        <f t="shared" si="950"/>
        <v>1100</v>
      </c>
      <c r="AB394" s="25"/>
    </row>
    <row r="395" spans="2:28">
      <c r="B395" s="16" t="s">
        <v>1</v>
      </c>
      <c r="C395" s="9" t="s">
        <v>29</v>
      </c>
      <c r="D395" s="8">
        <f t="shared" ref="D395:E396" si="955">SUM(D396)</f>
        <v>0</v>
      </c>
      <c r="E395" s="8">
        <f t="shared" si="955"/>
        <v>0</v>
      </c>
      <c r="F395" s="8">
        <f t="shared" ref="F395:H396" si="956">SUM(F396)</f>
        <v>69.599999999999994</v>
      </c>
      <c r="G395" s="8">
        <f t="shared" si="956"/>
        <v>0</v>
      </c>
      <c r="H395" s="8">
        <f t="shared" si="956"/>
        <v>0</v>
      </c>
      <c r="I395" s="8">
        <f t="shared" ref="I395:L396" si="957">SUM(I396)</f>
        <v>69.597999999999999</v>
      </c>
      <c r="J395" s="8">
        <f t="shared" si="957"/>
        <v>0</v>
      </c>
      <c r="K395" s="8">
        <f t="shared" si="957"/>
        <v>0</v>
      </c>
      <c r="L395" s="8">
        <f t="shared" si="957"/>
        <v>0</v>
      </c>
      <c r="M395" s="8">
        <f t="shared" ref="M395:N396" si="958">SUM(M396)</f>
        <v>0</v>
      </c>
      <c r="N395" s="8">
        <f t="shared" si="958"/>
        <v>0</v>
      </c>
      <c r="O395" s="8">
        <f t="shared" ref="O395:Q396" si="959">SUM(O396)</f>
        <v>0</v>
      </c>
      <c r="P395" s="8">
        <f t="shared" si="959"/>
        <v>0</v>
      </c>
      <c r="Q395" s="8">
        <f t="shared" si="959"/>
        <v>0</v>
      </c>
      <c r="R395" s="8">
        <f t="shared" ref="R395:V396" si="960">SUM(R396)</f>
        <v>0</v>
      </c>
      <c r="S395" s="8">
        <f t="shared" si="960"/>
        <v>0</v>
      </c>
      <c r="T395" s="8">
        <f t="shared" si="960"/>
        <v>0</v>
      </c>
      <c r="U395" s="8">
        <f t="shared" si="960"/>
        <v>0</v>
      </c>
      <c r="V395" s="8">
        <f t="shared" si="960"/>
        <v>0</v>
      </c>
      <c r="W395" s="8">
        <f t="shared" ref="W395:X396" si="961">SUM(W396)</f>
        <v>0</v>
      </c>
      <c r="X395" s="8">
        <f t="shared" si="961"/>
        <v>0</v>
      </c>
      <c r="Y395" s="8">
        <f t="shared" ref="Y395:Z396" si="962">SUM(Y396)</f>
        <v>0</v>
      </c>
      <c r="Z395" s="22">
        <f t="shared" si="962"/>
        <v>0</v>
      </c>
      <c r="AA395" s="8">
        <f t="shared" si="950"/>
        <v>0</v>
      </c>
      <c r="AB395" s="25"/>
    </row>
    <row r="396" spans="2:28">
      <c r="B396" s="16" t="s">
        <v>1</v>
      </c>
      <c r="C396" s="10" t="s">
        <v>30</v>
      </c>
      <c r="D396" s="8">
        <f t="shared" si="955"/>
        <v>0</v>
      </c>
      <c r="E396" s="8">
        <f t="shared" si="955"/>
        <v>0</v>
      </c>
      <c r="F396" s="8">
        <f t="shared" si="956"/>
        <v>69.599999999999994</v>
      </c>
      <c r="G396" s="8">
        <f t="shared" si="956"/>
        <v>0</v>
      </c>
      <c r="H396" s="8">
        <f t="shared" si="956"/>
        <v>0</v>
      </c>
      <c r="I396" s="8">
        <f t="shared" si="957"/>
        <v>69.597999999999999</v>
      </c>
      <c r="J396" s="8">
        <f t="shared" si="957"/>
        <v>0</v>
      </c>
      <c r="K396" s="8">
        <f t="shared" si="957"/>
        <v>0</v>
      </c>
      <c r="L396" s="8">
        <f t="shared" si="957"/>
        <v>0</v>
      </c>
      <c r="M396" s="8">
        <f t="shared" si="958"/>
        <v>0</v>
      </c>
      <c r="N396" s="8">
        <f t="shared" si="958"/>
        <v>0</v>
      </c>
      <c r="O396" s="8">
        <f t="shared" si="959"/>
        <v>0</v>
      </c>
      <c r="P396" s="8">
        <f t="shared" si="959"/>
        <v>0</v>
      </c>
      <c r="Q396" s="8">
        <f t="shared" si="959"/>
        <v>0</v>
      </c>
      <c r="R396" s="8">
        <f t="shared" si="960"/>
        <v>0</v>
      </c>
      <c r="S396" s="8">
        <f t="shared" si="960"/>
        <v>0</v>
      </c>
      <c r="T396" s="8">
        <f t="shared" si="960"/>
        <v>0</v>
      </c>
      <c r="U396" s="8">
        <f t="shared" si="960"/>
        <v>0</v>
      </c>
      <c r="V396" s="8">
        <f t="shared" si="960"/>
        <v>0</v>
      </c>
      <c r="W396" s="8">
        <f t="shared" si="961"/>
        <v>0</v>
      </c>
      <c r="X396" s="8">
        <f t="shared" si="961"/>
        <v>0</v>
      </c>
      <c r="Y396" s="8">
        <f t="shared" si="962"/>
        <v>0</v>
      </c>
      <c r="Z396" s="22">
        <f t="shared" si="962"/>
        <v>0</v>
      </c>
      <c r="AA396" s="8">
        <f t="shared" si="950"/>
        <v>0</v>
      </c>
      <c r="AB396" s="25"/>
    </row>
    <row r="397" spans="2:28" ht="30">
      <c r="B397" s="16" t="s">
        <v>1</v>
      </c>
      <c r="C397" s="11" t="s">
        <v>31</v>
      </c>
      <c r="D397" s="8">
        <v>0</v>
      </c>
      <c r="E397" s="8">
        <v>0</v>
      </c>
      <c r="F397" s="8">
        <v>69.599999999999994</v>
      </c>
      <c r="G397" s="8">
        <v>0</v>
      </c>
      <c r="H397" s="8">
        <v>0</v>
      </c>
      <c r="I397" s="8">
        <v>69.597999999999999</v>
      </c>
      <c r="J397" s="8">
        <v>0</v>
      </c>
      <c r="K397" s="8">
        <v>0</v>
      </c>
      <c r="L397" s="8">
        <v>0</v>
      </c>
      <c r="M397" s="8">
        <v>0</v>
      </c>
      <c r="N397" s="8">
        <v>0</v>
      </c>
      <c r="O397" s="8">
        <v>0</v>
      </c>
      <c r="P397" s="8">
        <v>0</v>
      </c>
      <c r="Q397" s="8">
        <v>0</v>
      </c>
      <c r="R397" s="8">
        <v>0</v>
      </c>
      <c r="S397" s="8">
        <v>0</v>
      </c>
      <c r="T397" s="8">
        <v>0</v>
      </c>
      <c r="U397" s="8">
        <v>0</v>
      </c>
      <c r="V397" s="8">
        <v>0</v>
      </c>
      <c r="W397" s="8">
        <v>0</v>
      </c>
      <c r="X397" s="8">
        <v>0</v>
      </c>
      <c r="Y397" s="8">
        <v>0</v>
      </c>
      <c r="Z397" s="22">
        <v>0</v>
      </c>
      <c r="AA397" s="8">
        <f t="shared" si="950"/>
        <v>0</v>
      </c>
      <c r="AB397" s="25"/>
    </row>
    <row r="398" spans="2:28">
      <c r="B398" s="16" t="s">
        <v>157</v>
      </c>
      <c r="C398" s="5" t="s">
        <v>158</v>
      </c>
      <c r="D398" s="6">
        <f>SUM(D400,D406)</f>
        <v>22400</v>
      </c>
      <c r="E398" s="6">
        <f>SUM(E400,E406)</f>
        <v>0</v>
      </c>
      <c r="F398" s="6">
        <f t="shared" ref="F398:H398" si="963">SUM(F400,F406)</f>
        <v>22565.82</v>
      </c>
      <c r="G398" s="6">
        <f t="shared" si="963"/>
        <v>0</v>
      </c>
      <c r="H398" s="6">
        <f t="shared" si="963"/>
        <v>0</v>
      </c>
      <c r="I398" s="6">
        <f t="shared" ref="I398:L398" si="964">SUM(I400,I406)</f>
        <v>22555.880399999998</v>
      </c>
      <c r="J398" s="6">
        <f t="shared" si="964"/>
        <v>0</v>
      </c>
      <c r="K398" s="6">
        <f t="shared" si="964"/>
        <v>0</v>
      </c>
      <c r="L398" s="6">
        <f t="shared" si="964"/>
        <v>0</v>
      </c>
      <c r="M398" s="6">
        <f>SUM(M400,M406)</f>
        <v>23000</v>
      </c>
      <c r="N398" s="6">
        <f>SUM(N400,N406)</f>
        <v>0</v>
      </c>
      <c r="O398" s="6">
        <f t="shared" ref="O398:Q398" si="965">SUM(O400,O406)</f>
        <v>23000</v>
      </c>
      <c r="P398" s="6">
        <f t="shared" si="965"/>
        <v>0</v>
      </c>
      <c r="Q398" s="6">
        <f t="shared" si="965"/>
        <v>0</v>
      </c>
      <c r="R398" s="6">
        <f t="shared" ref="R398:V398" si="966">SUM(R400,R406)</f>
        <v>13674.579599999999</v>
      </c>
      <c r="S398" s="6">
        <f t="shared" si="966"/>
        <v>0</v>
      </c>
      <c r="T398" s="6">
        <f t="shared" si="966"/>
        <v>0</v>
      </c>
      <c r="U398" s="6">
        <f t="shared" si="966"/>
        <v>0</v>
      </c>
      <c r="V398" s="6">
        <f t="shared" si="966"/>
        <v>0</v>
      </c>
      <c r="W398" s="6">
        <f>SUM(W400,W406)</f>
        <v>27958</v>
      </c>
      <c r="X398" s="6">
        <f>SUM(X400,X406)</f>
        <v>0</v>
      </c>
      <c r="Y398" s="6">
        <f>SUM(Y400,Y406)</f>
        <v>32046</v>
      </c>
      <c r="Z398" s="21">
        <f>SUM(Z400,Z406)</f>
        <v>0</v>
      </c>
      <c r="AA398" s="6">
        <f t="shared" si="950"/>
        <v>4088</v>
      </c>
      <c r="AB398" s="25"/>
    </row>
    <row r="399" spans="2:28">
      <c r="B399" s="16" t="s">
        <v>1</v>
      </c>
      <c r="C399" s="7" t="s">
        <v>22</v>
      </c>
      <c r="D399" s="8">
        <v>0</v>
      </c>
      <c r="E399" s="8">
        <v>0</v>
      </c>
      <c r="F399" s="8">
        <v>0</v>
      </c>
      <c r="G399" s="8">
        <v>0</v>
      </c>
      <c r="H399" s="8">
        <v>0</v>
      </c>
      <c r="I399" s="8">
        <v>0</v>
      </c>
      <c r="J399" s="8">
        <v>0</v>
      </c>
      <c r="K399" s="8">
        <v>0</v>
      </c>
      <c r="L399" s="8">
        <v>0</v>
      </c>
      <c r="M399" s="8">
        <v>0</v>
      </c>
      <c r="N399" s="8">
        <v>0</v>
      </c>
      <c r="O399" s="8">
        <v>0</v>
      </c>
      <c r="P399" s="8">
        <v>0</v>
      </c>
      <c r="Q399" s="8">
        <v>0</v>
      </c>
      <c r="R399" s="8">
        <v>0</v>
      </c>
      <c r="S399" s="8">
        <v>0</v>
      </c>
      <c r="T399" s="8">
        <v>0</v>
      </c>
      <c r="U399" s="8">
        <v>0</v>
      </c>
      <c r="V399" s="8">
        <v>0</v>
      </c>
      <c r="W399" s="8">
        <v>2</v>
      </c>
      <c r="X399" s="8">
        <v>0</v>
      </c>
      <c r="Y399" s="8">
        <v>2</v>
      </c>
      <c r="Z399" s="22">
        <v>0</v>
      </c>
      <c r="AA399" s="8">
        <f t="shared" si="950"/>
        <v>0</v>
      </c>
      <c r="AB399" s="25"/>
    </row>
    <row r="400" spans="2:28">
      <c r="B400" s="16" t="s">
        <v>1</v>
      </c>
      <c r="C400" s="7" t="s">
        <v>23</v>
      </c>
      <c r="D400" s="8">
        <f>SUM(D401:D403)</f>
        <v>22300</v>
      </c>
      <c r="E400" s="8">
        <f>SUM(E401:E403)</f>
        <v>0</v>
      </c>
      <c r="F400" s="8">
        <f t="shared" ref="F400:H400" si="967">SUM(F401:F403)</f>
        <v>22510.82</v>
      </c>
      <c r="G400" s="8">
        <f t="shared" si="967"/>
        <v>0</v>
      </c>
      <c r="H400" s="8">
        <f t="shared" si="967"/>
        <v>0</v>
      </c>
      <c r="I400" s="8">
        <f t="shared" ref="I400:L400" si="968">SUM(I401:I403)</f>
        <v>22501.269399999997</v>
      </c>
      <c r="J400" s="8">
        <f t="shared" si="968"/>
        <v>0</v>
      </c>
      <c r="K400" s="8">
        <f t="shared" si="968"/>
        <v>0</v>
      </c>
      <c r="L400" s="8">
        <f t="shared" si="968"/>
        <v>0</v>
      </c>
      <c r="M400" s="8">
        <f>SUM(M401:M403)</f>
        <v>22900</v>
      </c>
      <c r="N400" s="8">
        <f>SUM(N401:N403)</f>
        <v>0</v>
      </c>
      <c r="O400" s="8">
        <f t="shared" ref="O400:Q400" si="969">SUM(O401:O403)</f>
        <v>22900</v>
      </c>
      <c r="P400" s="8">
        <f t="shared" si="969"/>
        <v>0</v>
      </c>
      <c r="Q400" s="8">
        <f t="shared" si="969"/>
        <v>0</v>
      </c>
      <c r="R400" s="8">
        <f t="shared" ref="R400:V400" si="970">SUM(R401:R403)</f>
        <v>13674.579599999999</v>
      </c>
      <c r="S400" s="8">
        <f t="shared" si="970"/>
        <v>0</v>
      </c>
      <c r="T400" s="8">
        <f t="shared" si="970"/>
        <v>0</v>
      </c>
      <c r="U400" s="8">
        <f t="shared" si="970"/>
        <v>0</v>
      </c>
      <c r="V400" s="8">
        <f t="shared" si="970"/>
        <v>0</v>
      </c>
      <c r="W400" s="8">
        <f>SUM(W401:W403)</f>
        <v>27848</v>
      </c>
      <c r="X400" s="8">
        <f>SUM(X401:X403)</f>
        <v>0</v>
      </c>
      <c r="Y400" s="8">
        <f>SUM(Y401:Y403)</f>
        <v>31746</v>
      </c>
      <c r="Z400" s="22">
        <f>SUM(Z401:Z403)</f>
        <v>0</v>
      </c>
      <c r="AA400" s="8">
        <f t="shared" si="950"/>
        <v>3898</v>
      </c>
      <c r="AB400" s="25"/>
    </row>
    <row r="401" spans="2:28">
      <c r="B401" s="16" t="s">
        <v>1</v>
      </c>
      <c r="C401" s="9" t="s">
        <v>25</v>
      </c>
      <c r="D401" s="8">
        <v>22270</v>
      </c>
      <c r="E401" s="8">
        <v>0</v>
      </c>
      <c r="F401" s="8">
        <v>22460.82</v>
      </c>
      <c r="G401" s="8">
        <v>0</v>
      </c>
      <c r="H401" s="8">
        <v>0</v>
      </c>
      <c r="I401" s="8">
        <v>22452.152399999999</v>
      </c>
      <c r="J401" s="8">
        <v>0</v>
      </c>
      <c r="K401" s="8">
        <v>0</v>
      </c>
      <c r="L401" s="8">
        <v>0</v>
      </c>
      <c r="M401" s="8">
        <v>22820</v>
      </c>
      <c r="N401" s="8">
        <v>0</v>
      </c>
      <c r="O401" s="8">
        <v>22800</v>
      </c>
      <c r="P401" s="8">
        <v>0</v>
      </c>
      <c r="Q401" s="8">
        <v>0</v>
      </c>
      <c r="R401" s="8">
        <v>13651.741599999999</v>
      </c>
      <c r="S401" s="8">
        <v>0</v>
      </c>
      <c r="T401" s="8">
        <v>0</v>
      </c>
      <c r="U401" s="8">
        <v>0</v>
      </c>
      <c r="V401" s="8">
        <v>0</v>
      </c>
      <c r="W401" s="8">
        <v>165</v>
      </c>
      <c r="X401" s="8">
        <v>0</v>
      </c>
      <c r="Y401" s="8">
        <v>250</v>
      </c>
      <c r="Z401" s="22">
        <v>0</v>
      </c>
      <c r="AA401" s="8">
        <f t="shared" si="950"/>
        <v>85</v>
      </c>
      <c r="AB401" s="25"/>
    </row>
    <row r="402" spans="2:28">
      <c r="B402" s="16" t="s">
        <v>1</v>
      </c>
      <c r="C402" s="9" t="s">
        <v>28</v>
      </c>
      <c r="D402" s="8">
        <v>30</v>
      </c>
      <c r="E402" s="8">
        <v>0</v>
      </c>
      <c r="F402" s="8">
        <v>50</v>
      </c>
      <c r="G402" s="8">
        <v>0</v>
      </c>
      <c r="H402" s="8">
        <v>0</v>
      </c>
      <c r="I402" s="8">
        <v>49.116999999999997</v>
      </c>
      <c r="J402" s="8">
        <v>0</v>
      </c>
      <c r="K402" s="8">
        <v>0</v>
      </c>
      <c r="L402" s="8">
        <v>0</v>
      </c>
      <c r="M402" s="8">
        <v>80</v>
      </c>
      <c r="N402" s="8">
        <v>0</v>
      </c>
      <c r="O402" s="8">
        <v>100</v>
      </c>
      <c r="P402" s="8">
        <v>0</v>
      </c>
      <c r="Q402" s="8">
        <v>0</v>
      </c>
      <c r="R402" s="8">
        <v>22.838000000000001</v>
      </c>
      <c r="S402" s="8">
        <v>0</v>
      </c>
      <c r="T402" s="8">
        <v>0</v>
      </c>
      <c r="U402" s="8">
        <v>0</v>
      </c>
      <c r="V402" s="8">
        <v>0</v>
      </c>
      <c r="W402" s="8">
        <v>33</v>
      </c>
      <c r="X402" s="8">
        <v>0</v>
      </c>
      <c r="Y402" s="8">
        <v>90</v>
      </c>
      <c r="Z402" s="22">
        <v>0</v>
      </c>
      <c r="AA402" s="8">
        <f t="shared" si="950"/>
        <v>57</v>
      </c>
      <c r="AB402" s="25"/>
    </row>
    <row r="403" spans="2:28">
      <c r="B403" s="16" t="s">
        <v>1</v>
      </c>
      <c r="C403" s="9" t="s">
        <v>29</v>
      </c>
      <c r="D403" s="8">
        <f t="shared" ref="D403:E404" si="971">SUM(D404)</f>
        <v>0</v>
      </c>
      <c r="E403" s="8">
        <f t="shared" si="971"/>
        <v>0</v>
      </c>
      <c r="F403" s="8">
        <f t="shared" ref="F403:H404" si="972">SUM(F404)</f>
        <v>0</v>
      </c>
      <c r="G403" s="8">
        <f t="shared" si="972"/>
        <v>0</v>
      </c>
      <c r="H403" s="8">
        <f t="shared" si="972"/>
        <v>0</v>
      </c>
      <c r="I403" s="8">
        <f t="shared" ref="I403:L404" si="973">SUM(I404)</f>
        <v>0</v>
      </c>
      <c r="J403" s="8">
        <f t="shared" si="973"/>
        <v>0</v>
      </c>
      <c r="K403" s="8">
        <f t="shared" si="973"/>
        <v>0</v>
      </c>
      <c r="L403" s="8">
        <f t="shared" si="973"/>
        <v>0</v>
      </c>
      <c r="M403" s="8">
        <f t="shared" ref="M403:N404" si="974">SUM(M404)</f>
        <v>0</v>
      </c>
      <c r="N403" s="8">
        <f t="shared" si="974"/>
        <v>0</v>
      </c>
      <c r="O403" s="8">
        <f t="shared" ref="O403:Q404" si="975">SUM(O404)</f>
        <v>0</v>
      </c>
      <c r="P403" s="8">
        <f t="shared" si="975"/>
        <v>0</v>
      </c>
      <c r="Q403" s="8">
        <f t="shared" si="975"/>
        <v>0</v>
      </c>
      <c r="R403" s="8">
        <f t="shared" ref="R403:V404" si="976">SUM(R404)</f>
        <v>0</v>
      </c>
      <c r="S403" s="8">
        <f t="shared" si="976"/>
        <v>0</v>
      </c>
      <c r="T403" s="8">
        <f t="shared" si="976"/>
        <v>0</v>
      </c>
      <c r="U403" s="8">
        <f t="shared" si="976"/>
        <v>0</v>
      </c>
      <c r="V403" s="8">
        <f t="shared" si="976"/>
        <v>0</v>
      </c>
      <c r="W403" s="8">
        <f t="shared" ref="W403:X404" si="977">SUM(W404)</f>
        <v>27650</v>
      </c>
      <c r="X403" s="8">
        <f t="shared" si="977"/>
        <v>0</v>
      </c>
      <c r="Y403" s="8">
        <f t="shared" ref="Y403:Z404" si="978">SUM(Y404)</f>
        <v>31406</v>
      </c>
      <c r="Z403" s="22">
        <f t="shared" si="978"/>
        <v>0</v>
      </c>
      <c r="AA403" s="8">
        <f t="shared" si="950"/>
        <v>3756</v>
      </c>
      <c r="AB403" s="25"/>
    </row>
    <row r="404" spans="2:28">
      <c r="B404" s="16" t="s">
        <v>1</v>
      </c>
      <c r="C404" s="10" t="s">
        <v>30</v>
      </c>
      <c r="D404" s="8">
        <f t="shared" si="971"/>
        <v>0</v>
      </c>
      <c r="E404" s="8">
        <f t="shared" si="971"/>
        <v>0</v>
      </c>
      <c r="F404" s="8">
        <f t="shared" si="972"/>
        <v>0</v>
      </c>
      <c r="G404" s="8">
        <f t="shared" si="972"/>
        <v>0</v>
      </c>
      <c r="H404" s="8">
        <f t="shared" si="972"/>
        <v>0</v>
      </c>
      <c r="I404" s="8">
        <f t="shared" si="973"/>
        <v>0</v>
      </c>
      <c r="J404" s="8">
        <f t="shared" si="973"/>
        <v>0</v>
      </c>
      <c r="K404" s="8">
        <f t="shared" si="973"/>
        <v>0</v>
      </c>
      <c r="L404" s="8">
        <f t="shared" si="973"/>
        <v>0</v>
      </c>
      <c r="M404" s="8">
        <f t="shared" si="974"/>
        <v>0</v>
      </c>
      <c r="N404" s="8">
        <f t="shared" si="974"/>
        <v>0</v>
      </c>
      <c r="O404" s="8">
        <f t="shared" si="975"/>
        <v>0</v>
      </c>
      <c r="P404" s="8">
        <f t="shared" si="975"/>
        <v>0</v>
      </c>
      <c r="Q404" s="8">
        <f t="shared" si="975"/>
        <v>0</v>
      </c>
      <c r="R404" s="8">
        <f t="shared" si="976"/>
        <v>0</v>
      </c>
      <c r="S404" s="8">
        <f t="shared" si="976"/>
        <v>0</v>
      </c>
      <c r="T404" s="8">
        <f t="shared" si="976"/>
        <v>0</v>
      </c>
      <c r="U404" s="8">
        <f t="shared" si="976"/>
        <v>0</v>
      </c>
      <c r="V404" s="8">
        <f t="shared" si="976"/>
        <v>0</v>
      </c>
      <c r="W404" s="8">
        <f t="shared" si="977"/>
        <v>27650</v>
      </c>
      <c r="X404" s="8">
        <f t="shared" si="977"/>
        <v>0</v>
      </c>
      <c r="Y404" s="8">
        <f t="shared" si="978"/>
        <v>31406</v>
      </c>
      <c r="Z404" s="22">
        <f t="shared" si="978"/>
        <v>0</v>
      </c>
      <c r="AA404" s="8">
        <f t="shared" si="950"/>
        <v>3756</v>
      </c>
      <c r="AB404" s="25"/>
    </row>
    <row r="405" spans="2:28" ht="30">
      <c r="B405" s="16" t="s">
        <v>1</v>
      </c>
      <c r="C405" s="11" t="s">
        <v>31</v>
      </c>
      <c r="D405" s="8">
        <v>0</v>
      </c>
      <c r="E405" s="8">
        <v>0</v>
      </c>
      <c r="F405" s="8">
        <v>0</v>
      </c>
      <c r="G405" s="8">
        <v>0</v>
      </c>
      <c r="H405" s="8">
        <v>0</v>
      </c>
      <c r="I405" s="8">
        <v>0</v>
      </c>
      <c r="J405" s="8">
        <v>0</v>
      </c>
      <c r="K405" s="8">
        <v>0</v>
      </c>
      <c r="L405" s="8">
        <v>0</v>
      </c>
      <c r="M405" s="8">
        <v>0</v>
      </c>
      <c r="N405" s="8">
        <v>0</v>
      </c>
      <c r="O405" s="8">
        <v>0</v>
      </c>
      <c r="P405" s="8">
        <v>0</v>
      </c>
      <c r="Q405" s="8">
        <v>0</v>
      </c>
      <c r="R405" s="8">
        <v>0</v>
      </c>
      <c r="S405" s="8">
        <v>0</v>
      </c>
      <c r="T405" s="8">
        <v>0</v>
      </c>
      <c r="U405" s="8">
        <v>0</v>
      </c>
      <c r="V405" s="8">
        <v>0</v>
      </c>
      <c r="W405" s="8">
        <v>27650</v>
      </c>
      <c r="X405" s="8">
        <v>0</v>
      </c>
      <c r="Y405" s="8">
        <v>31406</v>
      </c>
      <c r="Z405" s="22">
        <v>0</v>
      </c>
      <c r="AA405" s="8">
        <f t="shared" si="950"/>
        <v>3756</v>
      </c>
      <c r="AB405" s="25"/>
    </row>
    <row r="406" spans="2:28">
      <c r="B406" s="16" t="s">
        <v>1</v>
      </c>
      <c r="C406" s="7" t="s">
        <v>33</v>
      </c>
      <c r="D406" s="8">
        <v>100</v>
      </c>
      <c r="E406" s="8">
        <v>0</v>
      </c>
      <c r="F406" s="8">
        <v>55</v>
      </c>
      <c r="G406" s="8">
        <v>0</v>
      </c>
      <c r="H406" s="8">
        <v>0</v>
      </c>
      <c r="I406" s="8">
        <v>54.610999999999997</v>
      </c>
      <c r="J406" s="8">
        <v>0</v>
      </c>
      <c r="K406" s="8">
        <v>0</v>
      </c>
      <c r="L406" s="8">
        <v>0</v>
      </c>
      <c r="M406" s="8">
        <v>100</v>
      </c>
      <c r="N406" s="8">
        <v>0</v>
      </c>
      <c r="O406" s="8">
        <v>100</v>
      </c>
      <c r="P406" s="8">
        <v>0</v>
      </c>
      <c r="Q406" s="8">
        <v>0</v>
      </c>
      <c r="R406" s="8">
        <v>0</v>
      </c>
      <c r="S406" s="8">
        <v>0</v>
      </c>
      <c r="T406" s="8">
        <v>0</v>
      </c>
      <c r="U406" s="8">
        <v>0</v>
      </c>
      <c r="V406" s="8">
        <v>0</v>
      </c>
      <c r="W406" s="8">
        <v>110</v>
      </c>
      <c r="X406" s="8">
        <v>0</v>
      </c>
      <c r="Y406" s="8">
        <v>300</v>
      </c>
      <c r="Z406" s="22">
        <v>0</v>
      </c>
      <c r="AA406" s="8">
        <f t="shared" si="950"/>
        <v>190</v>
      </c>
      <c r="AB406" s="25"/>
    </row>
    <row r="407" spans="2:28">
      <c r="B407" s="16" t="s">
        <v>159</v>
      </c>
      <c r="C407" s="5" t="s">
        <v>160</v>
      </c>
      <c r="D407" s="6">
        <f>SUM(D408)</f>
        <v>1700</v>
      </c>
      <c r="E407" s="6">
        <f>SUM(E408)</f>
        <v>0</v>
      </c>
      <c r="F407" s="6">
        <f t="shared" ref="F407:H407" si="979">SUM(F408)</f>
        <v>1737</v>
      </c>
      <c r="G407" s="6">
        <f t="shared" si="979"/>
        <v>0</v>
      </c>
      <c r="H407" s="6">
        <f t="shared" si="979"/>
        <v>0</v>
      </c>
      <c r="I407" s="6">
        <f t="shared" ref="I407:L407" si="980">SUM(I408)</f>
        <v>1702.90777</v>
      </c>
      <c r="J407" s="6">
        <f t="shared" si="980"/>
        <v>0</v>
      </c>
      <c r="K407" s="6">
        <f t="shared" si="980"/>
        <v>0</v>
      </c>
      <c r="L407" s="6">
        <f t="shared" si="980"/>
        <v>0</v>
      </c>
      <c r="M407" s="6">
        <f>SUM(M408)</f>
        <v>1700</v>
      </c>
      <c r="N407" s="6">
        <f>SUM(N408)</f>
        <v>0</v>
      </c>
      <c r="O407" s="6">
        <f t="shared" ref="O407:Q407" si="981">SUM(O408)</f>
        <v>1700</v>
      </c>
      <c r="P407" s="6">
        <f t="shared" si="981"/>
        <v>0</v>
      </c>
      <c r="Q407" s="6">
        <f t="shared" si="981"/>
        <v>0</v>
      </c>
      <c r="R407" s="6">
        <f t="shared" ref="R407:V407" si="982">SUM(R408)</f>
        <v>1092.38049</v>
      </c>
      <c r="S407" s="6">
        <f t="shared" si="982"/>
        <v>0</v>
      </c>
      <c r="T407" s="6">
        <f t="shared" si="982"/>
        <v>0</v>
      </c>
      <c r="U407" s="6">
        <f t="shared" si="982"/>
        <v>0</v>
      </c>
      <c r="V407" s="6">
        <f t="shared" si="982"/>
        <v>0</v>
      </c>
      <c r="W407" s="6">
        <f>SUM(W408)</f>
        <v>1700</v>
      </c>
      <c r="X407" s="6">
        <f>SUM(X408)</f>
        <v>0</v>
      </c>
      <c r="Y407" s="6">
        <f>SUM(Y408)</f>
        <v>2627</v>
      </c>
      <c r="Z407" s="21">
        <f>SUM(Z408)</f>
        <v>0</v>
      </c>
      <c r="AA407" s="6">
        <f t="shared" si="950"/>
        <v>927</v>
      </c>
      <c r="AB407" s="25"/>
    </row>
    <row r="408" spans="2:28">
      <c r="B408" s="16" t="s">
        <v>1</v>
      </c>
      <c r="C408" s="7" t="s">
        <v>23</v>
      </c>
      <c r="D408" s="8">
        <f>SUM(D409:D410)</f>
        <v>1700</v>
      </c>
      <c r="E408" s="8">
        <f>SUM(E409:E410)</f>
        <v>0</v>
      </c>
      <c r="F408" s="8">
        <f t="shared" ref="F408:H408" si="983">SUM(F409:F410)</f>
        <v>1737</v>
      </c>
      <c r="G408" s="8">
        <f t="shared" si="983"/>
        <v>0</v>
      </c>
      <c r="H408" s="8">
        <f t="shared" si="983"/>
        <v>0</v>
      </c>
      <c r="I408" s="8">
        <f t="shared" ref="I408:L408" si="984">SUM(I409:I410)</f>
        <v>1702.90777</v>
      </c>
      <c r="J408" s="8">
        <f t="shared" si="984"/>
        <v>0</v>
      </c>
      <c r="K408" s="8">
        <f t="shared" si="984"/>
        <v>0</v>
      </c>
      <c r="L408" s="8">
        <f t="shared" si="984"/>
        <v>0</v>
      </c>
      <c r="M408" s="8">
        <f>SUM(M409:M410)</f>
        <v>1700</v>
      </c>
      <c r="N408" s="8">
        <f>SUM(N409:N410)</f>
        <v>0</v>
      </c>
      <c r="O408" s="8">
        <f t="shared" ref="O408:Q408" si="985">SUM(O409:O410)</f>
        <v>1700</v>
      </c>
      <c r="P408" s="8">
        <f t="shared" si="985"/>
        <v>0</v>
      </c>
      <c r="Q408" s="8">
        <f t="shared" si="985"/>
        <v>0</v>
      </c>
      <c r="R408" s="8">
        <f t="shared" ref="R408:V408" si="986">SUM(R409:R410)</f>
        <v>1092.38049</v>
      </c>
      <c r="S408" s="8">
        <f t="shared" si="986"/>
        <v>0</v>
      </c>
      <c r="T408" s="8">
        <f t="shared" si="986"/>
        <v>0</v>
      </c>
      <c r="U408" s="8">
        <f t="shared" si="986"/>
        <v>0</v>
      </c>
      <c r="V408" s="8">
        <f t="shared" si="986"/>
        <v>0</v>
      </c>
      <c r="W408" s="8">
        <f>SUM(W409:W410)</f>
        <v>1700</v>
      </c>
      <c r="X408" s="8">
        <f>SUM(X409:X410)</f>
        <v>0</v>
      </c>
      <c r="Y408" s="8">
        <f>SUM(Y409:Y410)</f>
        <v>2627</v>
      </c>
      <c r="Z408" s="22">
        <f>SUM(Z409:Z410)</f>
        <v>0</v>
      </c>
      <c r="AA408" s="8">
        <f t="shared" si="950"/>
        <v>927</v>
      </c>
      <c r="AB408" s="25"/>
    </row>
    <row r="409" spans="2:28">
      <c r="B409" s="16" t="s">
        <v>1</v>
      </c>
      <c r="C409" s="9" t="s">
        <v>25</v>
      </c>
      <c r="D409" s="8">
        <v>1700</v>
      </c>
      <c r="E409" s="8">
        <v>0</v>
      </c>
      <c r="F409" s="8">
        <v>1737</v>
      </c>
      <c r="G409" s="8">
        <v>0</v>
      </c>
      <c r="H409" s="8">
        <v>0</v>
      </c>
      <c r="I409" s="8">
        <v>1702.90777</v>
      </c>
      <c r="J409" s="8">
        <v>0</v>
      </c>
      <c r="K409" s="8">
        <v>0</v>
      </c>
      <c r="L409" s="8">
        <v>0</v>
      </c>
      <c r="M409" s="8">
        <v>1700</v>
      </c>
      <c r="N409" s="8">
        <v>0</v>
      </c>
      <c r="O409" s="8">
        <v>1700</v>
      </c>
      <c r="P409" s="8">
        <v>0</v>
      </c>
      <c r="Q409" s="8">
        <v>0</v>
      </c>
      <c r="R409" s="8">
        <v>1092.38049</v>
      </c>
      <c r="S409" s="8">
        <v>0</v>
      </c>
      <c r="T409" s="8">
        <v>0</v>
      </c>
      <c r="U409" s="8">
        <v>0</v>
      </c>
      <c r="V409" s="8">
        <v>0</v>
      </c>
      <c r="W409" s="8">
        <v>975</v>
      </c>
      <c r="X409" s="8">
        <v>0</v>
      </c>
      <c r="Y409" s="8">
        <v>975</v>
      </c>
      <c r="Z409" s="22">
        <v>0</v>
      </c>
      <c r="AA409" s="8">
        <f t="shared" si="950"/>
        <v>0</v>
      </c>
      <c r="AB409" s="25"/>
    </row>
    <row r="410" spans="2:28">
      <c r="B410" s="16" t="s">
        <v>1</v>
      </c>
      <c r="C410" s="9" t="s">
        <v>29</v>
      </c>
      <c r="D410" s="8">
        <f t="shared" ref="D410:E411" si="987">SUM(D411)</f>
        <v>0</v>
      </c>
      <c r="E410" s="8">
        <f t="shared" si="987"/>
        <v>0</v>
      </c>
      <c r="F410" s="8">
        <f t="shared" ref="F410:H411" si="988">SUM(F411)</f>
        <v>0</v>
      </c>
      <c r="G410" s="8">
        <f t="shared" si="988"/>
        <v>0</v>
      </c>
      <c r="H410" s="8">
        <f t="shared" si="988"/>
        <v>0</v>
      </c>
      <c r="I410" s="8">
        <f t="shared" ref="I410:L411" si="989">SUM(I411)</f>
        <v>0</v>
      </c>
      <c r="J410" s="8">
        <f t="shared" si="989"/>
        <v>0</v>
      </c>
      <c r="K410" s="8">
        <f t="shared" si="989"/>
        <v>0</v>
      </c>
      <c r="L410" s="8">
        <f t="shared" si="989"/>
        <v>0</v>
      </c>
      <c r="M410" s="8">
        <f t="shared" ref="M410:N411" si="990">SUM(M411)</f>
        <v>0</v>
      </c>
      <c r="N410" s="8">
        <f t="shared" si="990"/>
        <v>0</v>
      </c>
      <c r="O410" s="8">
        <f t="shared" ref="O410:Q411" si="991">SUM(O411)</f>
        <v>0</v>
      </c>
      <c r="P410" s="8">
        <f t="shared" si="991"/>
        <v>0</v>
      </c>
      <c r="Q410" s="8">
        <f t="shared" si="991"/>
        <v>0</v>
      </c>
      <c r="R410" s="8">
        <f t="shared" ref="R410:V411" si="992">SUM(R411)</f>
        <v>0</v>
      </c>
      <c r="S410" s="8">
        <f t="shared" si="992"/>
        <v>0</v>
      </c>
      <c r="T410" s="8">
        <f t="shared" si="992"/>
        <v>0</v>
      </c>
      <c r="U410" s="8">
        <f t="shared" si="992"/>
        <v>0</v>
      </c>
      <c r="V410" s="8">
        <f t="shared" si="992"/>
        <v>0</v>
      </c>
      <c r="W410" s="8">
        <f t="shared" ref="W410:X411" si="993">SUM(W411)</f>
        <v>725</v>
      </c>
      <c r="X410" s="8">
        <f t="shared" si="993"/>
        <v>0</v>
      </c>
      <c r="Y410" s="8">
        <f t="shared" ref="Y410:Z411" si="994">SUM(Y411)</f>
        <v>1652</v>
      </c>
      <c r="Z410" s="22">
        <f t="shared" si="994"/>
        <v>0</v>
      </c>
      <c r="AA410" s="8">
        <f t="shared" si="950"/>
        <v>927</v>
      </c>
      <c r="AB410" s="25"/>
    </row>
    <row r="411" spans="2:28">
      <c r="B411" s="16" t="s">
        <v>1</v>
      </c>
      <c r="C411" s="10" t="s">
        <v>30</v>
      </c>
      <c r="D411" s="8">
        <f t="shared" si="987"/>
        <v>0</v>
      </c>
      <c r="E411" s="8">
        <f t="shared" si="987"/>
        <v>0</v>
      </c>
      <c r="F411" s="8">
        <f t="shared" si="988"/>
        <v>0</v>
      </c>
      <c r="G411" s="8">
        <f t="shared" si="988"/>
        <v>0</v>
      </c>
      <c r="H411" s="8">
        <f t="shared" si="988"/>
        <v>0</v>
      </c>
      <c r="I411" s="8">
        <f t="shared" si="989"/>
        <v>0</v>
      </c>
      <c r="J411" s="8">
        <f t="shared" si="989"/>
        <v>0</v>
      </c>
      <c r="K411" s="8">
        <f t="shared" si="989"/>
        <v>0</v>
      </c>
      <c r="L411" s="8">
        <f t="shared" si="989"/>
        <v>0</v>
      </c>
      <c r="M411" s="8">
        <f t="shared" si="990"/>
        <v>0</v>
      </c>
      <c r="N411" s="8">
        <f t="shared" si="990"/>
        <v>0</v>
      </c>
      <c r="O411" s="8">
        <f t="shared" si="991"/>
        <v>0</v>
      </c>
      <c r="P411" s="8">
        <f t="shared" si="991"/>
        <v>0</v>
      </c>
      <c r="Q411" s="8">
        <f t="shared" si="991"/>
        <v>0</v>
      </c>
      <c r="R411" s="8">
        <f t="shared" si="992"/>
        <v>0</v>
      </c>
      <c r="S411" s="8">
        <f t="shared" si="992"/>
        <v>0</v>
      </c>
      <c r="T411" s="8">
        <f t="shared" si="992"/>
        <v>0</v>
      </c>
      <c r="U411" s="8">
        <f t="shared" si="992"/>
        <v>0</v>
      </c>
      <c r="V411" s="8">
        <f t="shared" si="992"/>
        <v>0</v>
      </c>
      <c r="W411" s="8">
        <f t="shared" si="993"/>
        <v>725</v>
      </c>
      <c r="X411" s="8">
        <f t="shared" si="993"/>
        <v>0</v>
      </c>
      <c r="Y411" s="8">
        <f t="shared" si="994"/>
        <v>1652</v>
      </c>
      <c r="Z411" s="22">
        <f t="shared" si="994"/>
        <v>0</v>
      </c>
      <c r="AA411" s="8">
        <f t="shared" si="950"/>
        <v>927</v>
      </c>
      <c r="AB411" s="25"/>
    </row>
    <row r="412" spans="2:28" ht="30">
      <c r="B412" s="16" t="s">
        <v>1</v>
      </c>
      <c r="C412" s="11" t="s">
        <v>31</v>
      </c>
      <c r="D412" s="8">
        <v>0</v>
      </c>
      <c r="E412" s="8">
        <v>0</v>
      </c>
      <c r="F412" s="8">
        <v>0</v>
      </c>
      <c r="G412" s="8">
        <v>0</v>
      </c>
      <c r="H412" s="8">
        <v>0</v>
      </c>
      <c r="I412" s="8">
        <v>0</v>
      </c>
      <c r="J412" s="8">
        <v>0</v>
      </c>
      <c r="K412" s="8">
        <v>0</v>
      </c>
      <c r="L412" s="8">
        <v>0</v>
      </c>
      <c r="M412" s="8">
        <v>0</v>
      </c>
      <c r="N412" s="8">
        <v>0</v>
      </c>
      <c r="O412" s="8">
        <v>0</v>
      </c>
      <c r="P412" s="8">
        <v>0</v>
      </c>
      <c r="Q412" s="8">
        <v>0</v>
      </c>
      <c r="R412" s="8">
        <v>0</v>
      </c>
      <c r="S412" s="8">
        <v>0</v>
      </c>
      <c r="T412" s="8">
        <v>0</v>
      </c>
      <c r="U412" s="8">
        <v>0</v>
      </c>
      <c r="V412" s="8">
        <v>0</v>
      </c>
      <c r="W412" s="8">
        <v>725</v>
      </c>
      <c r="X412" s="8">
        <v>0</v>
      </c>
      <c r="Y412" s="8">
        <v>1652</v>
      </c>
      <c r="Z412" s="22">
        <v>0</v>
      </c>
      <c r="AA412" s="8">
        <f t="shared" si="950"/>
        <v>927</v>
      </c>
      <c r="AB412" s="25"/>
    </row>
    <row r="413" spans="2:28">
      <c r="B413" s="16" t="s">
        <v>161</v>
      </c>
      <c r="C413" s="5" t="s">
        <v>162</v>
      </c>
      <c r="D413" s="6">
        <f>SUM(D415)</f>
        <v>1800</v>
      </c>
      <c r="E413" s="6">
        <f>SUM(E415)</f>
        <v>0</v>
      </c>
      <c r="F413" s="6">
        <f t="shared" ref="F413:H413" si="995">SUM(F415)</f>
        <v>1986</v>
      </c>
      <c r="G413" s="6">
        <f t="shared" si="995"/>
        <v>0</v>
      </c>
      <c r="H413" s="6">
        <f t="shared" si="995"/>
        <v>0</v>
      </c>
      <c r="I413" s="6">
        <f t="shared" ref="I413:L413" si="996">SUM(I415)</f>
        <v>1970.22201</v>
      </c>
      <c r="J413" s="6">
        <f t="shared" si="996"/>
        <v>0</v>
      </c>
      <c r="K413" s="6">
        <f t="shared" si="996"/>
        <v>0</v>
      </c>
      <c r="L413" s="6">
        <f t="shared" si="996"/>
        <v>0</v>
      </c>
      <c r="M413" s="6">
        <f>SUM(M415)</f>
        <v>3890</v>
      </c>
      <c r="N413" s="6">
        <f>SUM(N415)</f>
        <v>0</v>
      </c>
      <c r="O413" s="6">
        <f t="shared" ref="O413:Q413" si="997">SUM(O415)</f>
        <v>3890</v>
      </c>
      <c r="P413" s="6">
        <f t="shared" si="997"/>
        <v>0</v>
      </c>
      <c r="Q413" s="6">
        <f t="shared" si="997"/>
        <v>0</v>
      </c>
      <c r="R413" s="6">
        <f t="shared" ref="R413:V413" si="998">SUM(R415)</f>
        <v>2664.1939699999998</v>
      </c>
      <c r="S413" s="6">
        <f t="shared" si="998"/>
        <v>0</v>
      </c>
      <c r="T413" s="6">
        <f t="shared" si="998"/>
        <v>0</v>
      </c>
      <c r="U413" s="6">
        <f t="shared" si="998"/>
        <v>0</v>
      </c>
      <c r="V413" s="6">
        <f t="shared" si="998"/>
        <v>0</v>
      </c>
      <c r="W413" s="6">
        <f>SUM(W415)</f>
        <v>6322</v>
      </c>
      <c r="X413" s="6">
        <f>SUM(X415)</f>
        <v>0</v>
      </c>
      <c r="Y413" s="6">
        <f>SUM(Y415)</f>
        <v>6322</v>
      </c>
      <c r="Z413" s="21">
        <f>SUM(Z415)</f>
        <v>0</v>
      </c>
      <c r="AA413" s="6">
        <f t="shared" si="950"/>
        <v>0</v>
      </c>
      <c r="AB413" s="25"/>
    </row>
    <row r="414" spans="2:28">
      <c r="B414" s="16" t="s">
        <v>1</v>
      </c>
      <c r="C414" s="7" t="s">
        <v>22</v>
      </c>
      <c r="D414" s="8">
        <v>2</v>
      </c>
      <c r="E414" s="8">
        <v>0</v>
      </c>
      <c r="F414" s="8">
        <v>0</v>
      </c>
      <c r="G414" s="8">
        <v>0</v>
      </c>
      <c r="H414" s="8">
        <v>0</v>
      </c>
      <c r="I414" s="8">
        <v>0</v>
      </c>
      <c r="J414" s="8">
        <v>0</v>
      </c>
      <c r="K414" s="8">
        <v>0</v>
      </c>
      <c r="L414" s="8">
        <v>0</v>
      </c>
      <c r="M414" s="8">
        <v>2</v>
      </c>
      <c r="N414" s="8">
        <v>0</v>
      </c>
      <c r="O414" s="8">
        <v>0</v>
      </c>
      <c r="P414" s="8">
        <v>0</v>
      </c>
      <c r="Q414" s="8">
        <v>0</v>
      </c>
      <c r="R414" s="8">
        <v>0</v>
      </c>
      <c r="S414" s="8">
        <v>0</v>
      </c>
      <c r="T414" s="8">
        <v>0</v>
      </c>
      <c r="U414" s="8">
        <v>0</v>
      </c>
      <c r="V414" s="8">
        <v>0</v>
      </c>
      <c r="W414" s="8">
        <v>6</v>
      </c>
      <c r="X414" s="8">
        <v>0</v>
      </c>
      <c r="Y414" s="8">
        <v>6</v>
      </c>
      <c r="Z414" s="22">
        <v>0</v>
      </c>
      <c r="AA414" s="8">
        <f t="shared" si="950"/>
        <v>0</v>
      </c>
      <c r="AB414" s="25"/>
    </row>
    <row r="415" spans="2:28">
      <c r="B415" s="16" t="s">
        <v>1</v>
      </c>
      <c r="C415" s="7" t="s">
        <v>23</v>
      </c>
      <c r="D415" s="8">
        <f>SUM(D416:D417)</f>
        <v>1800</v>
      </c>
      <c r="E415" s="8">
        <f>SUM(E416:E417)</f>
        <v>0</v>
      </c>
      <c r="F415" s="8">
        <f t="shared" ref="F415:H415" si="999">SUM(F416:F417)</f>
        <v>1986</v>
      </c>
      <c r="G415" s="8">
        <f t="shared" si="999"/>
        <v>0</v>
      </c>
      <c r="H415" s="8">
        <f t="shared" si="999"/>
        <v>0</v>
      </c>
      <c r="I415" s="8">
        <f t="shared" ref="I415:L415" si="1000">SUM(I416:I417)</f>
        <v>1970.22201</v>
      </c>
      <c r="J415" s="8">
        <f t="shared" si="1000"/>
        <v>0</v>
      </c>
      <c r="K415" s="8">
        <f t="shared" si="1000"/>
        <v>0</v>
      </c>
      <c r="L415" s="8">
        <f t="shared" si="1000"/>
        <v>0</v>
      </c>
      <c r="M415" s="8">
        <f>SUM(M416:M417)</f>
        <v>3890</v>
      </c>
      <c r="N415" s="8">
        <f>SUM(N416:N417)</f>
        <v>0</v>
      </c>
      <c r="O415" s="8">
        <f t="shared" ref="O415:Q415" si="1001">SUM(O416:O417)</f>
        <v>3890</v>
      </c>
      <c r="P415" s="8">
        <f t="shared" si="1001"/>
        <v>0</v>
      </c>
      <c r="Q415" s="8">
        <f t="shared" si="1001"/>
        <v>0</v>
      </c>
      <c r="R415" s="8">
        <f t="shared" ref="R415:V415" si="1002">SUM(R416:R417)</f>
        <v>2664.1939699999998</v>
      </c>
      <c r="S415" s="8">
        <f t="shared" si="1002"/>
        <v>0</v>
      </c>
      <c r="T415" s="8">
        <f t="shared" si="1002"/>
        <v>0</v>
      </c>
      <c r="U415" s="8">
        <f t="shared" si="1002"/>
        <v>0</v>
      </c>
      <c r="V415" s="8">
        <f t="shared" si="1002"/>
        <v>0</v>
      </c>
      <c r="W415" s="8">
        <f>SUM(W416:W417)</f>
        <v>6322</v>
      </c>
      <c r="X415" s="8">
        <f>SUM(X416:X417)</f>
        <v>0</v>
      </c>
      <c r="Y415" s="8">
        <f>SUM(Y416:Y417)</f>
        <v>6322</v>
      </c>
      <c r="Z415" s="22">
        <f>SUM(Z416:Z417)</f>
        <v>0</v>
      </c>
      <c r="AA415" s="8">
        <f t="shared" si="950"/>
        <v>0</v>
      </c>
      <c r="AB415" s="25"/>
    </row>
    <row r="416" spans="2:28">
      <c r="B416" s="16" t="s">
        <v>1</v>
      </c>
      <c r="C416" s="9" t="s">
        <v>25</v>
      </c>
      <c r="D416" s="8">
        <v>1800</v>
      </c>
      <c r="E416" s="8">
        <v>0</v>
      </c>
      <c r="F416" s="8">
        <v>1986</v>
      </c>
      <c r="G416" s="8">
        <v>0</v>
      </c>
      <c r="H416" s="8">
        <v>0</v>
      </c>
      <c r="I416" s="8">
        <v>1970.22201</v>
      </c>
      <c r="J416" s="8">
        <v>0</v>
      </c>
      <c r="K416" s="8">
        <v>0</v>
      </c>
      <c r="L416" s="8">
        <v>0</v>
      </c>
      <c r="M416" s="8">
        <v>3890</v>
      </c>
      <c r="N416" s="8">
        <v>0</v>
      </c>
      <c r="O416" s="8">
        <v>3890</v>
      </c>
      <c r="P416" s="8">
        <v>0</v>
      </c>
      <c r="Q416" s="8">
        <v>0</v>
      </c>
      <c r="R416" s="8">
        <v>2664.1939699999998</v>
      </c>
      <c r="S416" s="8">
        <v>0</v>
      </c>
      <c r="T416" s="8">
        <v>0</v>
      </c>
      <c r="U416" s="8">
        <v>0</v>
      </c>
      <c r="V416" s="8">
        <v>0</v>
      </c>
      <c r="W416" s="8">
        <v>387</v>
      </c>
      <c r="X416" s="8">
        <v>0</v>
      </c>
      <c r="Y416" s="8">
        <v>387</v>
      </c>
      <c r="Z416" s="22">
        <v>0</v>
      </c>
      <c r="AA416" s="8">
        <f t="shared" si="950"/>
        <v>0</v>
      </c>
      <c r="AB416" s="25"/>
    </row>
    <row r="417" spans="2:28">
      <c r="B417" s="16" t="s">
        <v>1</v>
      </c>
      <c r="C417" s="9" t="s">
        <v>29</v>
      </c>
      <c r="D417" s="8">
        <f t="shared" ref="D417:E418" si="1003">SUM(D418)</f>
        <v>0</v>
      </c>
      <c r="E417" s="8">
        <f t="shared" si="1003"/>
        <v>0</v>
      </c>
      <c r="F417" s="8">
        <f t="shared" ref="F417:H418" si="1004">SUM(F418)</f>
        <v>0</v>
      </c>
      <c r="G417" s="8">
        <f t="shared" si="1004"/>
        <v>0</v>
      </c>
      <c r="H417" s="8">
        <f t="shared" si="1004"/>
        <v>0</v>
      </c>
      <c r="I417" s="8">
        <f t="shared" ref="I417:L418" si="1005">SUM(I418)</f>
        <v>0</v>
      </c>
      <c r="J417" s="8">
        <f t="shared" si="1005"/>
        <v>0</v>
      </c>
      <c r="K417" s="8">
        <f t="shared" si="1005"/>
        <v>0</v>
      </c>
      <c r="L417" s="8">
        <f t="shared" si="1005"/>
        <v>0</v>
      </c>
      <c r="M417" s="8">
        <f t="shared" ref="M417:N418" si="1006">SUM(M418)</f>
        <v>0</v>
      </c>
      <c r="N417" s="8">
        <f t="shared" si="1006"/>
        <v>0</v>
      </c>
      <c r="O417" s="8">
        <f t="shared" ref="O417:Q418" si="1007">SUM(O418)</f>
        <v>0</v>
      </c>
      <c r="P417" s="8">
        <f t="shared" si="1007"/>
        <v>0</v>
      </c>
      <c r="Q417" s="8">
        <f t="shared" si="1007"/>
        <v>0</v>
      </c>
      <c r="R417" s="8">
        <f t="shared" ref="R417:V418" si="1008">SUM(R418)</f>
        <v>0</v>
      </c>
      <c r="S417" s="8">
        <f t="shared" si="1008"/>
        <v>0</v>
      </c>
      <c r="T417" s="8">
        <f t="shared" si="1008"/>
        <v>0</v>
      </c>
      <c r="U417" s="8">
        <f t="shared" si="1008"/>
        <v>0</v>
      </c>
      <c r="V417" s="8">
        <f t="shared" si="1008"/>
        <v>0</v>
      </c>
      <c r="W417" s="8">
        <f t="shared" ref="W417:X418" si="1009">SUM(W418)</f>
        <v>5935</v>
      </c>
      <c r="X417" s="8">
        <f t="shared" si="1009"/>
        <v>0</v>
      </c>
      <c r="Y417" s="8">
        <f t="shared" ref="Y417:Z418" si="1010">SUM(Y418)</f>
        <v>5935</v>
      </c>
      <c r="Z417" s="22">
        <f t="shared" si="1010"/>
        <v>0</v>
      </c>
      <c r="AA417" s="8">
        <f t="shared" si="950"/>
        <v>0</v>
      </c>
      <c r="AB417" s="25"/>
    </row>
    <row r="418" spans="2:28">
      <c r="B418" s="16" t="s">
        <v>1</v>
      </c>
      <c r="C418" s="10" t="s">
        <v>30</v>
      </c>
      <c r="D418" s="8">
        <f t="shared" si="1003"/>
        <v>0</v>
      </c>
      <c r="E418" s="8">
        <f t="shared" si="1003"/>
        <v>0</v>
      </c>
      <c r="F418" s="8">
        <f t="shared" si="1004"/>
        <v>0</v>
      </c>
      <c r="G418" s="8">
        <f t="shared" si="1004"/>
        <v>0</v>
      </c>
      <c r="H418" s="8">
        <f t="shared" si="1004"/>
        <v>0</v>
      </c>
      <c r="I418" s="8">
        <f t="shared" si="1005"/>
        <v>0</v>
      </c>
      <c r="J418" s="8">
        <f t="shared" si="1005"/>
        <v>0</v>
      </c>
      <c r="K418" s="8">
        <f t="shared" si="1005"/>
        <v>0</v>
      </c>
      <c r="L418" s="8">
        <f t="shared" si="1005"/>
        <v>0</v>
      </c>
      <c r="M418" s="8">
        <f t="shared" si="1006"/>
        <v>0</v>
      </c>
      <c r="N418" s="8">
        <f t="shared" si="1006"/>
        <v>0</v>
      </c>
      <c r="O418" s="8">
        <f t="shared" si="1007"/>
        <v>0</v>
      </c>
      <c r="P418" s="8">
        <f t="shared" si="1007"/>
        <v>0</v>
      </c>
      <c r="Q418" s="8">
        <f t="shared" si="1007"/>
        <v>0</v>
      </c>
      <c r="R418" s="8">
        <f t="shared" si="1008"/>
        <v>0</v>
      </c>
      <c r="S418" s="8">
        <f t="shared" si="1008"/>
        <v>0</v>
      </c>
      <c r="T418" s="8">
        <f t="shared" si="1008"/>
        <v>0</v>
      </c>
      <c r="U418" s="8">
        <f t="shared" si="1008"/>
        <v>0</v>
      </c>
      <c r="V418" s="8">
        <f t="shared" si="1008"/>
        <v>0</v>
      </c>
      <c r="W418" s="8">
        <f t="shared" si="1009"/>
        <v>5935</v>
      </c>
      <c r="X418" s="8">
        <f t="shared" si="1009"/>
        <v>0</v>
      </c>
      <c r="Y418" s="8">
        <f t="shared" si="1010"/>
        <v>5935</v>
      </c>
      <c r="Z418" s="22">
        <f t="shared" si="1010"/>
        <v>0</v>
      </c>
      <c r="AA418" s="8">
        <f t="shared" si="950"/>
        <v>0</v>
      </c>
      <c r="AB418" s="25"/>
    </row>
    <row r="419" spans="2:28" ht="30">
      <c r="B419" s="16" t="s">
        <v>1</v>
      </c>
      <c r="C419" s="11" t="s">
        <v>31</v>
      </c>
      <c r="D419" s="8">
        <v>0</v>
      </c>
      <c r="E419" s="8">
        <v>0</v>
      </c>
      <c r="F419" s="8">
        <v>0</v>
      </c>
      <c r="G419" s="8">
        <v>0</v>
      </c>
      <c r="H419" s="8">
        <v>0</v>
      </c>
      <c r="I419" s="8">
        <v>0</v>
      </c>
      <c r="J419" s="8">
        <v>0</v>
      </c>
      <c r="K419" s="8">
        <v>0</v>
      </c>
      <c r="L419" s="8">
        <v>0</v>
      </c>
      <c r="M419" s="8">
        <v>0</v>
      </c>
      <c r="N419" s="8">
        <v>0</v>
      </c>
      <c r="O419" s="8">
        <v>0</v>
      </c>
      <c r="P419" s="8">
        <v>0</v>
      </c>
      <c r="Q419" s="8">
        <v>0</v>
      </c>
      <c r="R419" s="8">
        <v>0</v>
      </c>
      <c r="S419" s="8">
        <v>0</v>
      </c>
      <c r="T419" s="8">
        <v>0</v>
      </c>
      <c r="U419" s="8">
        <v>0</v>
      </c>
      <c r="V419" s="8">
        <v>0</v>
      </c>
      <c r="W419" s="8">
        <v>5935</v>
      </c>
      <c r="X419" s="8">
        <v>0</v>
      </c>
      <c r="Y419" s="8">
        <v>5935</v>
      </c>
      <c r="Z419" s="22">
        <v>0</v>
      </c>
      <c r="AA419" s="8">
        <f t="shared" si="950"/>
        <v>0</v>
      </c>
      <c r="AB419" s="25"/>
    </row>
    <row r="420" spans="2:28" ht="45">
      <c r="B420" s="16" t="s">
        <v>163</v>
      </c>
      <c r="C420" s="5" t="s">
        <v>164</v>
      </c>
      <c r="D420" s="6">
        <f>SUM(D422)</f>
        <v>260</v>
      </c>
      <c r="E420" s="6">
        <f>SUM(E422)</f>
        <v>0</v>
      </c>
      <c r="F420" s="6">
        <f t="shared" ref="F420:H420" si="1011">SUM(F422)</f>
        <v>235.5</v>
      </c>
      <c r="G420" s="6">
        <f t="shared" si="1011"/>
        <v>0</v>
      </c>
      <c r="H420" s="6">
        <f t="shared" si="1011"/>
        <v>0</v>
      </c>
      <c r="I420" s="6">
        <f t="shared" ref="I420:L420" si="1012">SUM(I422)</f>
        <v>234.85239000000001</v>
      </c>
      <c r="J420" s="6">
        <f t="shared" si="1012"/>
        <v>0</v>
      </c>
      <c r="K420" s="6">
        <f t="shared" si="1012"/>
        <v>0</v>
      </c>
      <c r="L420" s="6">
        <f t="shared" si="1012"/>
        <v>0</v>
      </c>
      <c r="M420" s="6">
        <f>SUM(M422)</f>
        <v>260</v>
      </c>
      <c r="N420" s="6">
        <f>SUM(N422)</f>
        <v>0</v>
      </c>
      <c r="O420" s="6">
        <f t="shared" ref="O420:Q420" si="1013">SUM(O422)</f>
        <v>260</v>
      </c>
      <c r="P420" s="6">
        <f t="shared" si="1013"/>
        <v>0</v>
      </c>
      <c r="Q420" s="6">
        <f t="shared" si="1013"/>
        <v>0</v>
      </c>
      <c r="R420" s="6">
        <f t="shared" ref="R420:V420" si="1014">SUM(R422)</f>
        <v>144.977</v>
      </c>
      <c r="S420" s="6">
        <f t="shared" si="1014"/>
        <v>0</v>
      </c>
      <c r="T420" s="6">
        <f t="shared" si="1014"/>
        <v>0</v>
      </c>
      <c r="U420" s="6">
        <f t="shared" si="1014"/>
        <v>0</v>
      </c>
      <c r="V420" s="6">
        <f t="shared" si="1014"/>
        <v>0</v>
      </c>
      <c r="W420" s="6">
        <f>SUM(W422)</f>
        <v>260</v>
      </c>
      <c r="X420" s="6">
        <f>SUM(X422)</f>
        <v>0</v>
      </c>
      <c r="Y420" s="6">
        <f>SUM(Y422)</f>
        <v>260</v>
      </c>
      <c r="Z420" s="21">
        <f>SUM(Z422)</f>
        <v>0</v>
      </c>
      <c r="AA420" s="6">
        <f t="shared" si="950"/>
        <v>0</v>
      </c>
      <c r="AB420" s="25"/>
    </row>
    <row r="421" spans="2:28">
      <c r="B421" s="16" t="s">
        <v>1</v>
      </c>
      <c r="C421" s="7" t="s">
        <v>22</v>
      </c>
      <c r="D421" s="8">
        <v>5</v>
      </c>
      <c r="E421" s="8">
        <v>0</v>
      </c>
      <c r="F421" s="8">
        <v>0</v>
      </c>
      <c r="G421" s="8">
        <v>0</v>
      </c>
      <c r="H421" s="8">
        <v>0</v>
      </c>
      <c r="I421" s="8">
        <v>0</v>
      </c>
      <c r="J421" s="8">
        <v>0</v>
      </c>
      <c r="K421" s="8">
        <v>0</v>
      </c>
      <c r="L421" s="8">
        <v>0</v>
      </c>
      <c r="M421" s="8">
        <v>5</v>
      </c>
      <c r="N421" s="8">
        <v>0</v>
      </c>
      <c r="O421" s="8">
        <v>0</v>
      </c>
      <c r="P421" s="8">
        <v>0</v>
      </c>
      <c r="Q421" s="8">
        <v>0</v>
      </c>
      <c r="R421" s="8">
        <v>0</v>
      </c>
      <c r="S421" s="8">
        <v>0</v>
      </c>
      <c r="T421" s="8">
        <v>0</v>
      </c>
      <c r="U421" s="8">
        <v>0</v>
      </c>
      <c r="V421" s="8">
        <v>0</v>
      </c>
      <c r="W421" s="8">
        <v>8</v>
      </c>
      <c r="X421" s="8">
        <v>0</v>
      </c>
      <c r="Y421" s="8">
        <v>8</v>
      </c>
      <c r="Z421" s="22">
        <v>0</v>
      </c>
      <c r="AA421" s="8">
        <f t="shared" si="950"/>
        <v>0</v>
      </c>
      <c r="AB421" s="25"/>
    </row>
    <row r="422" spans="2:28">
      <c r="B422" s="16" t="s">
        <v>1</v>
      </c>
      <c r="C422" s="7" t="s">
        <v>23</v>
      </c>
      <c r="D422" s="8">
        <f>SUM(D423)</f>
        <v>260</v>
      </c>
      <c r="E422" s="8">
        <f>SUM(E423)</f>
        <v>0</v>
      </c>
      <c r="F422" s="8">
        <f t="shared" ref="F422:H422" si="1015">SUM(F423)</f>
        <v>235.5</v>
      </c>
      <c r="G422" s="8">
        <f t="shared" si="1015"/>
        <v>0</v>
      </c>
      <c r="H422" s="8">
        <f t="shared" si="1015"/>
        <v>0</v>
      </c>
      <c r="I422" s="8">
        <f t="shared" ref="I422:L422" si="1016">SUM(I423)</f>
        <v>234.85239000000001</v>
      </c>
      <c r="J422" s="8">
        <f t="shared" si="1016"/>
        <v>0</v>
      </c>
      <c r="K422" s="8">
        <f t="shared" si="1016"/>
        <v>0</v>
      </c>
      <c r="L422" s="8">
        <f t="shared" si="1016"/>
        <v>0</v>
      </c>
      <c r="M422" s="8">
        <f>SUM(M423)</f>
        <v>260</v>
      </c>
      <c r="N422" s="8">
        <f>SUM(N423)</f>
        <v>0</v>
      </c>
      <c r="O422" s="8">
        <f t="shared" ref="O422:Q422" si="1017">SUM(O423)</f>
        <v>260</v>
      </c>
      <c r="P422" s="8">
        <f t="shared" si="1017"/>
        <v>0</v>
      </c>
      <c r="Q422" s="8">
        <f t="shared" si="1017"/>
        <v>0</v>
      </c>
      <c r="R422" s="8">
        <f t="shared" ref="R422:V422" si="1018">SUM(R423)</f>
        <v>144.977</v>
      </c>
      <c r="S422" s="8">
        <f t="shared" si="1018"/>
        <v>0</v>
      </c>
      <c r="T422" s="8">
        <f t="shared" si="1018"/>
        <v>0</v>
      </c>
      <c r="U422" s="8">
        <f t="shared" si="1018"/>
        <v>0</v>
      </c>
      <c r="V422" s="8">
        <f t="shared" si="1018"/>
        <v>0</v>
      </c>
      <c r="W422" s="8">
        <f>SUM(W423)</f>
        <v>260</v>
      </c>
      <c r="X422" s="8">
        <f>SUM(X423)</f>
        <v>0</v>
      </c>
      <c r="Y422" s="8">
        <f>SUM(Y423)</f>
        <v>260</v>
      </c>
      <c r="Z422" s="22">
        <f>SUM(Z423)</f>
        <v>0</v>
      </c>
      <c r="AA422" s="8">
        <f t="shared" si="950"/>
        <v>0</v>
      </c>
      <c r="AB422" s="25"/>
    </row>
    <row r="423" spans="2:28">
      <c r="B423" s="16" t="s">
        <v>1</v>
      </c>
      <c r="C423" s="9" t="s">
        <v>25</v>
      </c>
      <c r="D423" s="8">
        <v>260</v>
      </c>
      <c r="E423" s="8">
        <v>0</v>
      </c>
      <c r="F423" s="8">
        <v>235.5</v>
      </c>
      <c r="G423" s="8">
        <v>0</v>
      </c>
      <c r="H423" s="8">
        <v>0</v>
      </c>
      <c r="I423" s="8">
        <v>234.85239000000001</v>
      </c>
      <c r="J423" s="8">
        <v>0</v>
      </c>
      <c r="K423" s="8">
        <v>0</v>
      </c>
      <c r="L423" s="8">
        <v>0</v>
      </c>
      <c r="M423" s="8">
        <v>260</v>
      </c>
      <c r="N423" s="8">
        <v>0</v>
      </c>
      <c r="O423" s="8">
        <v>260</v>
      </c>
      <c r="P423" s="8">
        <v>0</v>
      </c>
      <c r="Q423" s="8">
        <v>0</v>
      </c>
      <c r="R423" s="8">
        <v>144.977</v>
      </c>
      <c r="S423" s="8">
        <v>0</v>
      </c>
      <c r="T423" s="8">
        <v>0</v>
      </c>
      <c r="U423" s="8">
        <v>0</v>
      </c>
      <c r="V423" s="8">
        <v>0</v>
      </c>
      <c r="W423" s="8">
        <v>260</v>
      </c>
      <c r="X423" s="8">
        <v>0</v>
      </c>
      <c r="Y423" s="8">
        <v>260</v>
      </c>
      <c r="Z423" s="22">
        <v>0</v>
      </c>
      <c r="AA423" s="8">
        <f t="shared" si="950"/>
        <v>0</v>
      </c>
      <c r="AB423" s="25"/>
    </row>
    <row r="424" spans="2:28">
      <c r="B424" s="16" t="s">
        <v>165</v>
      </c>
      <c r="C424" s="5" t="s">
        <v>166</v>
      </c>
      <c r="D424" s="6">
        <f>SUM(D436,D439,D446)</f>
        <v>15670</v>
      </c>
      <c r="E424" s="6">
        <f>SUM(E436,E439,E446)</f>
        <v>0</v>
      </c>
      <c r="F424" s="6">
        <f t="shared" ref="F424:H424" si="1019">SUM(F436,F439,F446)</f>
        <v>13061.09</v>
      </c>
      <c r="G424" s="6">
        <f t="shared" si="1019"/>
        <v>0</v>
      </c>
      <c r="H424" s="6">
        <f t="shared" si="1019"/>
        <v>0</v>
      </c>
      <c r="I424" s="6">
        <f t="shared" ref="I424:L424" si="1020">SUM(I436,I439,I446)</f>
        <v>13029.427240000001</v>
      </c>
      <c r="J424" s="6">
        <f t="shared" si="1020"/>
        <v>0</v>
      </c>
      <c r="K424" s="6">
        <f t="shared" si="1020"/>
        <v>16403.350180000001</v>
      </c>
      <c r="L424" s="6">
        <f t="shared" si="1020"/>
        <v>0</v>
      </c>
      <c r="M424" s="6">
        <f>SUM(M436,M439,M446)</f>
        <v>16867</v>
      </c>
      <c r="N424" s="6">
        <f>SUM(N436,N439,N446)</f>
        <v>0</v>
      </c>
      <c r="O424" s="6">
        <f t="shared" ref="O424:Q424" si="1021">SUM(O436,O439,O446)</f>
        <v>16067</v>
      </c>
      <c r="P424" s="6">
        <f t="shared" si="1021"/>
        <v>0</v>
      </c>
      <c r="Q424" s="6">
        <f t="shared" si="1021"/>
        <v>0</v>
      </c>
      <c r="R424" s="6">
        <f t="shared" ref="R424:V424" si="1022">SUM(R436,R439,R446)</f>
        <v>7797.8672200000001</v>
      </c>
      <c r="S424" s="6">
        <f t="shared" si="1022"/>
        <v>0</v>
      </c>
      <c r="T424" s="6">
        <f t="shared" si="1022"/>
        <v>0</v>
      </c>
      <c r="U424" s="6">
        <f t="shared" si="1022"/>
        <v>4907.7634500000004</v>
      </c>
      <c r="V424" s="6">
        <f t="shared" si="1022"/>
        <v>0</v>
      </c>
      <c r="W424" s="6">
        <f>SUM(W436,W439,W446)</f>
        <v>17159</v>
      </c>
      <c r="X424" s="6">
        <f>SUM(X436,X439,X446)</f>
        <v>0</v>
      </c>
      <c r="Y424" s="6">
        <f>SUM(Y436,Y439,Y446)</f>
        <v>17159</v>
      </c>
      <c r="Z424" s="21">
        <f>SUM(Z436,Z439,Z446)</f>
        <v>0</v>
      </c>
      <c r="AA424" s="6">
        <f t="shared" si="950"/>
        <v>0</v>
      </c>
      <c r="AB424" s="25"/>
    </row>
    <row r="425" spans="2:28">
      <c r="B425" s="16" t="s">
        <v>1</v>
      </c>
      <c r="C425" s="7" t="s">
        <v>22</v>
      </c>
      <c r="D425" s="8">
        <f>SUM(D440)</f>
        <v>31</v>
      </c>
      <c r="E425" s="8">
        <f>SUM(E440)</f>
        <v>0</v>
      </c>
      <c r="F425" s="8">
        <f t="shared" ref="F425:H425" si="1023">SUM(F440)</f>
        <v>0</v>
      </c>
      <c r="G425" s="8">
        <f t="shared" si="1023"/>
        <v>0</v>
      </c>
      <c r="H425" s="8">
        <f t="shared" si="1023"/>
        <v>0</v>
      </c>
      <c r="I425" s="8">
        <f t="shared" ref="I425:L425" si="1024">SUM(I440)</f>
        <v>0</v>
      </c>
      <c r="J425" s="8">
        <f t="shared" si="1024"/>
        <v>0</v>
      </c>
      <c r="K425" s="8">
        <f t="shared" si="1024"/>
        <v>0</v>
      </c>
      <c r="L425" s="8">
        <f t="shared" si="1024"/>
        <v>0</v>
      </c>
      <c r="M425" s="8">
        <f>SUM(M440)</f>
        <v>31</v>
      </c>
      <c r="N425" s="8">
        <f>SUM(N440)</f>
        <v>0</v>
      </c>
      <c r="O425" s="8">
        <f t="shared" ref="O425:Q425" si="1025">SUM(O440)</f>
        <v>0</v>
      </c>
      <c r="P425" s="8">
        <f t="shared" si="1025"/>
        <v>0</v>
      </c>
      <c r="Q425" s="8">
        <f t="shared" si="1025"/>
        <v>0</v>
      </c>
      <c r="R425" s="8">
        <f t="shared" ref="R425:V425" si="1026">SUM(R440)</f>
        <v>0</v>
      </c>
      <c r="S425" s="8">
        <f t="shared" si="1026"/>
        <v>0</v>
      </c>
      <c r="T425" s="8">
        <f t="shared" si="1026"/>
        <v>0</v>
      </c>
      <c r="U425" s="8">
        <f t="shared" si="1026"/>
        <v>0</v>
      </c>
      <c r="V425" s="8">
        <f t="shared" si="1026"/>
        <v>0</v>
      </c>
      <c r="W425" s="8">
        <f>SUM(W440)</f>
        <v>30</v>
      </c>
      <c r="X425" s="8">
        <f>SUM(X440)</f>
        <v>0</v>
      </c>
      <c r="Y425" s="8">
        <f>SUM(Y440)</f>
        <v>30</v>
      </c>
      <c r="Z425" s="22">
        <f>SUM(Z440)</f>
        <v>0</v>
      </c>
      <c r="AA425" s="8">
        <f t="shared" si="950"/>
        <v>0</v>
      </c>
      <c r="AB425" s="25"/>
    </row>
    <row r="426" spans="2:28">
      <c r="B426" s="16" t="s">
        <v>1</v>
      </c>
      <c r="C426" s="7" t="s">
        <v>23</v>
      </c>
      <c r="D426" s="8">
        <f>SUM(D437,D441,D447)</f>
        <v>15670</v>
      </c>
      <c r="E426" s="8">
        <f>SUM(E437,E441,E447)</f>
        <v>0</v>
      </c>
      <c r="F426" s="8">
        <f t="shared" ref="F426:H426" si="1027">SUM(F437,F441,F447)</f>
        <v>13061.09</v>
      </c>
      <c r="G426" s="8">
        <f t="shared" si="1027"/>
        <v>0</v>
      </c>
      <c r="H426" s="8">
        <f t="shared" si="1027"/>
        <v>0</v>
      </c>
      <c r="I426" s="8">
        <f t="shared" ref="I426:L426" si="1028">SUM(I437,I441,I447)</f>
        <v>13029.427240000001</v>
      </c>
      <c r="J426" s="8">
        <f t="shared" si="1028"/>
        <v>0</v>
      </c>
      <c r="K426" s="8">
        <f t="shared" si="1028"/>
        <v>13632.18477</v>
      </c>
      <c r="L426" s="8">
        <f t="shared" si="1028"/>
        <v>0</v>
      </c>
      <c r="M426" s="8">
        <f>SUM(M437,M441,M447)</f>
        <v>16867</v>
      </c>
      <c r="N426" s="8">
        <f>SUM(N437,N441,N447)</f>
        <v>0</v>
      </c>
      <c r="O426" s="8">
        <f t="shared" ref="O426:Q426" si="1029">SUM(O437,O441,O447)</f>
        <v>16067</v>
      </c>
      <c r="P426" s="8">
        <f t="shared" si="1029"/>
        <v>0</v>
      </c>
      <c r="Q426" s="8">
        <f t="shared" si="1029"/>
        <v>0</v>
      </c>
      <c r="R426" s="8">
        <f t="shared" ref="R426:V426" si="1030">SUM(R437,R441,R447)</f>
        <v>7797.8672200000001</v>
      </c>
      <c r="S426" s="8">
        <f t="shared" si="1030"/>
        <v>0</v>
      </c>
      <c r="T426" s="8">
        <f t="shared" si="1030"/>
        <v>0</v>
      </c>
      <c r="U426" s="8">
        <f t="shared" si="1030"/>
        <v>4633.0041700000002</v>
      </c>
      <c r="V426" s="8">
        <f t="shared" si="1030"/>
        <v>0</v>
      </c>
      <c r="W426" s="8">
        <f>SUM(W437,W441,W447)</f>
        <v>17159</v>
      </c>
      <c r="X426" s="8">
        <f>SUM(X437,X441,X447)</f>
        <v>0</v>
      </c>
      <c r="Y426" s="8">
        <f>SUM(Y437,Y441,Y447)</f>
        <v>17159</v>
      </c>
      <c r="Z426" s="22">
        <f>SUM(Z437,Z441,Z447)</f>
        <v>0</v>
      </c>
      <c r="AA426" s="8">
        <f t="shared" si="950"/>
        <v>0</v>
      </c>
      <c r="AB426" s="25"/>
    </row>
    <row r="427" spans="2:28">
      <c r="B427" s="16" t="s">
        <v>1</v>
      </c>
      <c r="C427" s="9" t="s">
        <v>24</v>
      </c>
      <c r="D427" s="8">
        <f>SUM(D448)</f>
        <v>0</v>
      </c>
      <c r="E427" s="8">
        <f>SUM(E448)</f>
        <v>0</v>
      </c>
      <c r="F427" s="8">
        <f t="shared" ref="F427:H427" si="1031">SUM(F448)</f>
        <v>0</v>
      </c>
      <c r="G427" s="8">
        <f t="shared" si="1031"/>
        <v>0</v>
      </c>
      <c r="H427" s="8">
        <f t="shared" si="1031"/>
        <v>0</v>
      </c>
      <c r="I427" s="8">
        <f t="shared" ref="I427:L427" si="1032">SUM(I448)</f>
        <v>0</v>
      </c>
      <c r="J427" s="8">
        <f t="shared" si="1032"/>
        <v>0</v>
      </c>
      <c r="K427" s="8">
        <f t="shared" si="1032"/>
        <v>61.78</v>
      </c>
      <c r="L427" s="8">
        <f t="shared" si="1032"/>
        <v>0</v>
      </c>
      <c r="M427" s="8">
        <f>SUM(M448)</f>
        <v>0</v>
      </c>
      <c r="N427" s="8">
        <f>SUM(N448)</f>
        <v>0</v>
      </c>
      <c r="O427" s="8">
        <f t="shared" ref="O427:Q427" si="1033">SUM(O448)</f>
        <v>0</v>
      </c>
      <c r="P427" s="8">
        <f t="shared" si="1033"/>
        <v>0</v>
      </c>
      <c r="Q427" s="8">
        <f t="shared" si="1033"/>
        <v>0</v>
      </c>
      <c r="R427" s="8">
        <f t="shared" ref="R427:V427" si="1034">SUM(R448)</f>
        <v>0</v>
      </c>
      <c r="S427" s="8">
        <f t="shared" si="1034"/>
        <v>0</v>
      </c>
      <c r="T427" s="8">
        <f t="shared" si="1034"/>
        <v>0</v>
      </c>
      <c r="U427" s="8">
        <f t="shared" si="1034"/>
        <v>39.32</v>
      </c>
      <c r="V427" s="8">
        <f t="shared" si="1034"/>
        <v>0</v>
      </c>
      <c r="W427" s="8">
        <f>SUM(W448)</f>
        <v>0</v>
      </c>
      <c r="X427" s="8">
        <f>SUM(X448)</f>
        <v>0</v>
      </c>
      <c r="Y427" s="8">
        <f>SUM(Y448)</f>
        <v>0</v>
      </c>
      <c r="Z427" s="22">
        <f>SUM(Z448)</f>
        <v>0</v>
      </c>
      <c r="AA427" s="8">
        <f t="shared" si="950"/>
        <v>0</v>
      </c>
      <c r="AB427" s="25"/>
    </row>
    <row r="428" spans="2:28">
      <c r="B428" s="16" t="s">
        <v>1</v>
      </c>
      <c r="C428" s="9" t="s">
        <v>25</v>
      </c>
      <c r="D428" s="8">
        <f>SUM(D442,D449)</f>
        <v>2600</v>
      </c>
      <c r="E428" s="8">
        <f>SUM(E442,E449)</f>
        <v>0</v>
      </c>
      <c r="F428" s="8">
        <f t="shared" ref="F428:H428" si="1035">SUM(F442,F449)</f>
        <v>2438.1000000000004</v>
      </c>
      <c r="G428" s="8">
        <f t="shared" si="1035"/>
        <v>0</v>
      </c>
      <c r="H428" s="8">
        <f t="shared" si="1035"/>
        <v>0</v>
      </c>
      <c r="I428" s="8">
        <f t="shared" ref="I428:L428" si="1036">SUM(I442,I449)</f>
        <v>2430.7868200000003</v>
      </c>
      <c r="J428" s="8">
        <f t="shared" si="1036"/>
        <v>0</v>
      </c>
      <c r="K428" s="8">
        <f t="shared" si="1036"/>
        <v>2597.2297899999999</v>
      </c>
      <c r="L428" s="8">
        <f t="shared" si="1036"/>
        <v>0</v>
      </c>
      <c r="M428" s="8">
        <f>SUM(M442,M449)</f>
        <v>3798</v>
      </c>
      <c r="N428" s="8">
        <f>SUM(N442,N449)</f>
        <v>0</v>
      </c>
      <c r="O428" s="8">
        <f t="shared" ref="O428:Q428" si="1037">SUM(O442,O449)</f>
        <v>3798</v>
      </c>
      <c r="P428" s="8">
        <f t="shared" si="1037"/>
        <v>0</v>
      </c>
      <c r="Q428" s="8">
        <f t="shared" si="1037"/>
        <v>0</v>
      </c>
      <c r="R428" s="8">
        <f t="shared" ref="R428:V428" si="1038">SUM(R442,R449)</f>
        <v>1810.7557999999999</v>
      </c>
      <c r="S428" s="8">
        <f t="shared" si="1038"/>
        <v>0</v>
      </c>
      <c r="T428" s="8">
        <f t="shared" si="1038"/>
        <v>0</v>
      </c>
      <c r="U428" s="8">
        <f t="shared" si="1038"/>
        <v>2440.7548700000002</v>
      </c>
      <c r="V428" s="8">
        <f t="shared" si="1038"/>
        <v>0</v>
      </c>
      <c r="W428" s="8">
        <f>SUM(W442,W449)</f>
        <v>260</v>
      </c>
      <c r="X428" s="8">
        <f>SUM(X442,X449)</f>
        <v>0</v>
      </c>
      <c r="Y428" s="8">
        <f>SUM(Y442,Y449)</f>
        <v>260</v>
      </c>
      <c r="Z428" s="22">
        <f>SUM(Z442,Z449)</f>
        <v>0</v>
      </c>
      <c r="AA428" s="8">
        <f t="shared" si="950"/>
        <v>0</v>
      </c>
      <c r="AB428" s="25"/>
    </row>
    <row r="429" spans="2:28">
      <c r="B429" s="16" t="s">
        <v>1</v>
      </c>
      <c r="C429" s="9" t="s">
        <v>26</v>
      </c>
      <c r="D429" s="8">
        <f>SUM(D450)</f>
        <v>0</v>
      </c>
      <c r="E429" s="8">
        <f>SUM(E450)</f>
        <v>0</v>
      </c>
      <c r="F429" s="8">
        <f t="shared" ref="F429:H429" si="1039">SUM(F450)</f>
        <v>0</v>
      </c>
      <c r="G429" s="8">
        <f t="shared" si="1039"/>
        <v>0</v>
      </c>
      <c r="H429" s="8">
        <f t="shared" si="1039"/>
        <v>0</v>
      </c>
      <c r="I429" s="8">
        <f t="shared" ref="I429:L429" si="1040">SUM(I450)</f>
        <v>0</v>
      </c>
      <c r="J429" s="8">
        <f t="shared" si="1040"/>
        <v>0</v>
      </c>
      <c r="K429" s="8">
        <f t="shared" si="1040"/>
        <v>1794.40663</v>
      </c>
      <c r="L429" s="8">
        <f t="shared" si="1040"/>
        <v>0</v>
      </c>
      <c r="M429" s="8">
        <f>SUM(M450)</f>
        <v>0</v>
      </c>
      <c r="N429" s="8">
        <f>SUM(N450)</f>
        <v>0</v>
      </c>
      <c r="O429" s="8">
        <f t="shared" ref="O429:Q429" si="1041">SUM(O450)</f>
        <v>0</v>
      </c>
      <c r="P429" s="8">
        <f t="shared" si="1041"/>
        <v>0</v>
      </c>
      <c r="Q429" s="8">
        <f t="shared" si="1041"/>
        <v>0</v>
      </c>
      <c r="R429" s="8">
        <f t="shared" ref="R429:V429" si="1042">SUM(R450)</f>
        <v>0</v>
      </c>
      <c r="S429" s="8">
        <f t="shared" si="1042"/>
        <v>0</v>
      </c>
      <c r="T429" s="8">
        <f t="shared" si="1042"/>
        <v>0</v>
      </c>
      <c r="U429" s="8">
        <f t="shared" si="1042"/>
        <v>0</v>
      </c>
      <c r="V429" s="8">
        <f t="shared" si="1042"/>
        <v>0</v>
      </c>
      <c r="W429" s="8">
        <f>SUM(W450)</f>
        <v>0</v>
      </c>
      <c r="X429" s="8">
        <f>SUM(X450)</f>
        <v>0</v>
      </c>
      <c r="Y429" s="8">
        <f>SUM(Y450)</f>
        <v>0</v>
      </c>
      <c r="Z429" s="22">
        <f>SUM(Z450)</f>
        <v>0</v>
      </c>
      <c r="AA429" s="8">
        <f t="shared" si="950"/>
        <v>0</v>
      </c>
      <c r="AB429" s="25"/>
    </row>
    <row r="430" spans="2:28">
      <c r="B430" s="16" t="s">
        <v>1</v>
      </c>
      <c r="C430" s="9" t="s">
        <v>28</v>
      </c>
      <c r="D430" s="8">
        <f>SUM(D438,D451)</f>
        <v>13070</v>
      </c>
      <c r="E430" s="8">
        <f>SUM(E438,E451)</f>
        <v>0</v>
      </c>
      <c r="F430" s="8">
        <f t="shared" ref="F430:H430" si="1043">SUM(F438,F451)</f>
        <v>10622.99</v>
      </c>
      <c r="G430" s="8">
        <f t="shared" si="1043"/>
        <v>0</v>
      </c>
      <c r="H430" s="8">
        <f t="shared" si="1043"/>
        <v>0</v>
      </c>
      <c r="I430" s="8">
        <f t="shared" ref="I430:L430" si="1044">SUM(I438,I451)</f>
        <v>10598.64042</v>
      </c>
      <c r="J430" s="8">
        <f t="shared" si="1044"/>
        <v>0</v>
      </c>
      <c r="K430" s="8">
        <f t="shared" si="1044"/>
        <v>237.08</v>
      </c>
      <c r="L430" s="8">
        <f t="shared" si="1044"/>
        <v>0</v>
      </c>
      <c r="M430" s="8">
        <f>SUM(M438,M451)</f>
        <v>13069</v>
      </c>
      <c r="N430" s="8">
        <f>SUM(N438,N451)</f>
        <v>0</v>
      </c>
      <c r="O430" s="8">
        <f t="shared" ref="O430:Q430" si="1045">SUM(O438,O451)</f>
        <v>12269</v>
      </c>
      <c r="P430" s="8">
        <f t="shared" si="1045"/>
        <v>0</v>
      </c>
      <c r="Q430" s="8">
        <f t="shared" si="1045"/>
        <v>0</v>
      </c>
      <c r="R430" s="8">
        <f t="shared" ref="R430:V430" si="1046">SUM(R438,R451)</f>
        <v>5987.1114200000002</v>
      </c>
      <c r="S430" s="8">
        <f t="shared" si="1046"/>
        <v>0</v>
      </c>
      <c r="T430" s="8">
        <f t="shared" si="1046"/>
        <v>0</v>
      </c>
      <c r="U430" s="8">
        <f t="shared" si="1046"/>
        <v>145.86000000000001</v>
      </c>
      <c r="V430" s="8">
        <f t="shared" si="1046"/>
        <v>0</v>
      </c>
      <c r="W430" s="8">
        <f>SUM(W438,W451)</f>
        <v>12192</v>
      </c>
      <c r="X430" s="8">
        <f>SUM(X438,X451)</f>
        <v>0</v>
      </c>
      <c r="Y430" s="8">
        <f>SUM(Y438,Y451)</f>
        <v>12192</v>
      </c>
      <c r="Z430" s="22">
        <f>SUM(Z438,Z451)</f>
        <v>0</v>
      </c>
      <c r="AA430" s="8">
        <f t="shared" si="950"/>
        <v>0</v>
      </c>
      <c r="AB430" s="25"/>
    </row>
    <row r="431" spans="2:28">
      <c r="B431" s="16" t="s">
        <v>1</v>
      </c>
      <c r="C431" s="9" t="s">
        <v>29</v>
      </c>
      <c r="D431" s="8">
        <f t="shared" ref="D431:E433" si="1047">SUM(D443,D452)</f>
        <v>0</v>
      </c>
      <c r="E431" s="8">
        <f t="shared" si="1047"/>
        <v>0</v>
      </c>
      <c r="F431" s="8">
        <f t="shared" ref="F431:H433" si="1048">SUM(F443,F452)</f>
        <v>0</v>
      </c>
      <c r="G431" s="8">
        <f t="shared" si="1048"/>
        <v>0</v>
      </c>
      <c r="H431" s="8">
        <f t="shared" si="1048"/>
        <v>0</v>
      </c>
      <c r="I431" s="8">
        <f t="shared" ref="I431:L431" si="1049">SUM(I443,I452)</f>
        <v>0</v>
      </c>
      <c r="J431" s="8">
        <f t="shared" si="1049"/>
        <v>0</v>
      </c>
      <c r="K431" s="8">
        <f t="shared" si="1049"/>
        <v>8941.6883500000004</v>
      </c>
      <c r="L431" s="8">
        <f t="shared" si="1049"/>
        <v>0</v>
      </c>
      <c r="M431" s="8">
        <f t="shared" ref="M431:N433" si="1050">SUM(M443,M452)</f>
        <v>0</v>
      </c>
      <c r="N431" s="8">
        <f t="shared" si="1050"/>
        <v>0</v>
      </c>
      <c r="O431" s="8">
        <f t="shared" ref="O431:Q433" si="1051">SUM(O443,O452)</f>
        <v>0</v>
      </c>
      <c r="P431" s="8">
        <f t="shared" si="1051"/>
        <v>0</v>
      </c>
      <c r="Q431" s="8">
        <f t="shared" si="1051"/>
        <v>0</v>
      </c>
      <c r="R431" s="8">
        <f t="shared" ref="R431:V431" si="1052">SUM(R443,R452)</f>
        <v>0</v>
      </c>
      <c r="S431" s="8">
        <f t="shared" si="1052"/>
        <v>0</v>
      </c>
      <c r="T431" s="8">
        <f t="shared" si="1052"/>
        <v>0</v>
      </c>
      <c r="U431" s="8">
        <f t="shared" si="1052"/>
        <v>2007.0692999999999</v>
      </c>
      <c r="V431" s="8">
        <f t="shared" si="1052"/>
        <v>0</v>
      </c>
      <c r="W431" s="8">
        <f t="shared" ref="W431:X433" si="1053">SUM(W443,W452)</f>
        <v>4707</v>
      </c>
      <c r="X431" s="8">
        <f t="shared" si="1053"/>
        <v>0</v>
      </c>
      <c r="Y431" s="8">
        <f t="shared" ref="Y431:Z433" si="1054">SUM(Y443,Y452)</f>
        <v>4707</v>
      </c>
      <c r="Z431" s="22">
        <f t="shared" si="1054"/>
        <v>0</v>
      </c>
      <c r="AA431" s="8">
        <f t="shared" si="950"/>
        <v>0</v>
      </c>
      <c r="AB431" s="25"/>
    </row>
    <row r="432" spans="2:28">
      <c r="B432" s="16" t="s">
        <v>1</v>
      </c>
      <c r="C432" s="10" t="s">
        <v>30</v>
      </c>
      <c r="D432" s="8">
        <f t="shared" si="1047"/>
        <v>0</v>
      </c>
      <c r="E432" s="8">
        <f t="shared" si="1047"/>
        <v>0</v>
      </c>
      <c r="F432" s="8">
        <f t="shared" si="1048"/>
        <v>0</v>
      </c>
      <c r="G432" s="8">
        <f t="shared" si="1048"/>
        <v>0</v>
      </c>
      <c r="H432" s="8">
        <f t="shared" si="1048"/>
        <v>0</v>
      </c>
      <c r="I432" s="8">
        <f t="shared" ref="I432:L432" si="1055">SUM(I444,I453)</f>
        <v>0</v>
      </c>
      <c r="J432" s="8">
        <f t="shared" si="1055"/>
        <v>0</v>
      </c>
      <c r="K432" s="8">
        <f t="shared" si="1055"/>
        <v>8941.6883500000004</v>
      </c>
      <c r="L432" s="8">
        <f t="shared" si="1055"/>
        <v>0</v>
      </c>
      <c r="M432" s="8">
        <f t="shared" si="1050"/>
        <v>0</v>
      </c>
      <c r="N432" s="8">
        <f t="shared" si="1050"/>
        <v>0</v>
      </c>
      <c r="O432" s="8">
        <f t="shared" si="1051"/>
        <v>0</v>
      </c>
      <c r="P432" s="8">
        <f t="shared" si="1051"/>
        <v>0</v>
      </c>
      <c r="Q432" s="8">
        <f t="shared" si="1051"/>
        <v>0</v>
      </c>
      <c r="R432" s="8">
        <f t="shared" ref="R432:V432" si="1056">SUM(R444,R453)</f>
        <v>0</v>
      </c>
      <c r="S432" s="8">
        <f t="shared" si="1056"/>
        <v>0</v>
      </c>
      <c r="T432" s="8">
        <f t="shared" si="1056"/>
        <v>0</v>
      </c>
      <c r="U432" s="8">
        <f t="shared" si="1056"/>
        <v>2007.0692999999999</v>
      </c>
      <c r="V432" s="8">
        <f t="shared" si="1056"/>
        <v>0</v>
      </c>
      <c r="W432" s="8">
        <f t="shared" si="1053"/>
        <v>4707</v>
      </c>
      <c r="X432" s="8">
        <f t="shared" si="1053"/>
        <v>0</v>
      </c>
      <c r="Y432" s="8">
        <f t="shared" si="1054"/>
        <v>4707</v>
      </c>
      <c r="Z432" s="22">
        <f t="shared" si="1054"/>
        <v>0</v>
      </c>
      <c r="AA432" s="8">
        <f t="shared" si="950"/>
        <v>0</v>
      </c>
      <c r="AB432" s="25"/>
    </row>
    <row r="433" spans="2:28" ht="30">
      <c r="B433" s="16" t="s">
        <v>1</v>
      </c>
      <c r="C433" s="11" t="s">
        <v>31</v>
      </c>
      <c r="D433" s="8">
        <f t="shared" si="1047"/>
        <v>0</v>
      </c>
      <c r="E433" s="8">
        <f t="shared" si="1047"/>
        <v>0</v>
      </c>
      <c r="F433" s="8">
        <f t="shared" si="1048"/>
        <v>0</v>
      </c>
      <c r="G433" s="8">
        <f t="shared" si="1048"/>
        <v>0</v>
      </c>
      <c r="H433" s="8">
        <f t="shared" si="1048"/>
        <v>0</v>
      </c>
      <c r="I433" s="8">
        <f t="shared" ref="I433:L433" si="1057">SUM(I445,I454)</f>
        <v>0</v>
      </c>
      <c r="J433" s="8">
        <f t="shared" si="1057"/>
        <v>0</v>
      </c>
      <c r="K433" s="8">
        <f t="shared" si="1057"/>
        <v>5072.5056999999997</v>
      </c>
      <c r="L433" s="8">
        <f t="shared" si="1057"/>
        <v>0</v>
      </c>
      <c r="M433" s="8">
        <f t="shared" si="1050"/>
        <v>0</v>
      </c>
      <c r="N433" s="8">
        <f t="shared" si="1050"/>
        <v>0</v>
      </c>
      <c r="O433" s="8">
        <f t="shared" si="1051"/>
        <v>0</v>
      </c>
      <c r="P433" s="8">
        <f t="shared" si="1051"/>
        <v>0</v>
      </c>
      <c r="Q433" s="8">
        <f t="shared" si="1051"/>
        <v>0</v>
      </c>
      <c r="R433" s="8">
        <f t="shared" ref="R433:V433" si="1058">SUM(R445,R454)</f>
        <v>0</v>
      </c>
      <c r="S433" s="8">
        <f t="shared" si="1058"/>
        <v>0</v>
      </c>
      <c r="T433" s="8">
        <f t="shared" si="1058"/>
        <v>0</v>
      </c>
      <c r="U433" s="8">
        <f t="shared" si="1058"/>
        <v>1142.0141799999999</v>
      </c>
      <c r="V433" s="8">
        <f t="shared" si="1058"/>
        <v>0</v>
      </c>
      <c r="W433" s="8">
        <f t="shared" si="1053"/>
        <v>4707</v>
      </c>
      <c r="X433" s="8">
        <f t="shared" si="1053"/>
        <v>0</v>
      </c>
      <c r="Y433" s="8">
        <f t="shared" si="1054"/>
        <v>4707</v>
      </c>
      <c r="Z433" s="22">
        <f t="shared" si="1054"/>
        <v>0</v>
      </c>
      <c r="AA433" s="8">
        <f t="shared" si="950"/>
        <v>0</v>
      </c>
      <c r="AB433" s="25"/>
    </row>
    <row r="434" spans="2:28" ht="30">
      <c r="B434" s="16" t="s">
        <v>1</v>
      </c>
      <c r="C434" s="11" t="s">
        <v>32</v>
      </c>
      <c r="D434" s="8">
        <f t="shared" ref="D434:E435" si="1059">SUM(D455)</f>
        <v>0</v>
      </c>
      <c r="E434" s="8">
        <f t="shared" si="1059"/>
        <v>0</v>
      </c>
      <c r="F434" s="8">
        <f t="shared" ref="F434:H435" si="1060">SUM(F455)</f>
        <v>0</v>
      </c>
      <c r="G434" s="8">
        <f t="shared" si="1060"/>
        <v>0</v>
      </c>
      <c r="H434" s="8">
        <f t="shared" si="1060"/>
        <v>0</v>
      </c>
      <c r="I434" s="8">
        <f t="shared" ref="I434:L434" si="1061">SUM(I455)</f>
        <v>0</v>
      </c>
      <c r="J434" s="8">
        <f t="shared" si="1061"/>
        <v>0</v>
      </c>
      <c r="K434" s="8">
        <f t="shared" si="1061"/>
        <v>3869.1826500000002</v>
      </c>
      <c r="L434" s="8">
        <f t="shared" si="1061"/>
        <v>0</v>
      </c>
      <c r="M434" s="8">
        <f t="shared" ref="M434:N435" si="1062">SUM(M455)</f>
        <v>0</v>
      </c>
      <c r="N434" s="8">
        <f t="shared" si="1062"/>
        <v>0</v>
      </c>
      <c r="O434" s="8">
        <f t="shared" ref="O434:Q435" si="1063">SUM(O455)</f>
        <v>0</v>
      </c>
      <c r="P434" s="8">
        <f t="shared" si="1063"/>
        <v>0</v>
      </c>
      <c r="Q434" s="8">
        <f t="shared" si="1063"/>
        <v>0</v>
      </c>
      <c r="R434" s="8">
        <f t="shared" ref="R434:V434" si="1064">SUM(R455)</f>
        <v>0</v>
      </c>
      <c r="S434" s="8">
        <f t="shared" si="1064"/>
        <v>0</v>
      </c>
      <c r="T434" s="8">
        <f t="shared" si="1064"/>
        <v>0</v>
      </c>
      <c r="U434" s="8">
        <f t="shared" si="1064"/>
        <v>865.05511999999999</v>
      </c>
      <c r="V434" s="8">
        <f t="shared" si="1064"/>
        <v>0</v>
      </c>
      <c r="W434" s="8">
        <f t="shared" ref="W434:X435" si="1065">SUM(W455)</f>
        <v>0</v>
      </c>
      <c r="X434" s="8">
        <f t="shared" si="1065"/>
        <v>0</v>
      </c>
      <c r="Y434" s="8">
        <f t="shared" ref="Y434:Z435" si="1066">SUM(Y455)</f>
        <v>0</v>
      </c>
      <c r="Z434" s="22">
        <f t="shared" si="1066"/>
        <v>0</v>
      </c>
      <c r="AA434" s="8">
        <f t="shared" si="950"/>
        <v>0</v>
      </c>
      <c r="AB434" s="25"/>
    </row>
    <row r="435" spans="2:28">
      <c r="B435" s="16" t="s">
        <v>1</v>
      </c>
      <c r="C435" s="7" t="s">
        <v>33</v>
      </c>
      <c r="D435" s="8">
        <f t="shared" si="1059"/>
        <v>0</v>
      </c>
      <c r="E435" s="8">
        <f t="shared" si="1059"/>
        <v>0</v>
      </c>
      <c r="F435" s="8">
        <f t="shared" si="1060"/>
        <v>0</v>
      </c>
      <c r="G435" s="8">
        <f t="shared" si="1060"/>
        <v>0</v>
      </c>
      <c r="H435" s="8">
        <f t="shared" si="1060"/>
        <v>0</v>
      </c>
      <c r="I435" s="8">
        <f t="shared" ref="I435:L435" si="1067">SUM(I456)</f>
        <v>0</v>
      </c>
      <c r="J435" s="8">
        <f t="shared" si="1067"/>
        <v>0</v>
      </c>
      <c r="K435" s="8">
        <f t="shared" si="1067"/>
        <v>2771.1654100000001</v>
      </c>
      <c r="L435" s="8">
        <f t="shared" si="1067"/>
        <v>0</v>
      </c>
      <c r="M435" s="8">
        <f t="shared" si="1062"/>
        <v>0</v>
      </c>
      <c r="N435" s="8">
        <f t="shared" si="1062"/>
        <v>0</v>
      </c>
      <c r="O435" s="8">
        <f t="shared" si="1063"/>
        <v>0</v>
      </c>
      <c r="P435" s="8">
        <f t="shared" si="1063"/>
        <v>0</v>
      </c>
      <c r="Q435" s="8">
        <f t="shared" si="1063"/>
        <v>0</v>
      </c>
      <c r="R435" s="8">
        <f t="shared" ref="R435:V435" si="1068">SUM(R456)</f>
        <v>0</v>
      </c>
      <c r="S435" s="8">
        <f t="shared" si="1068"/>
        <v>0</v>
      </c>
      <c r="T435" s="8">
        <f t="shared" si="1068"/>
        <v>0</v>
      </c>
      <c r="U435" s="8">
        <f t="shared" si="1068"/>
        <v>274.75927999999999</v>
      </c>
      <c r="V435" s="8">
        <f t="shared" si="1068"/>
        <v>0</v>
      </c>
      <c r="W435" s="8">
        <f t="shared" si="1065"/>
        <v>0</v>
      </c>
      <c r="X435" s="8">
        <f t="shared" si="1065"/>
        <v>0</v>
      </c>
      <c r="Y435" s="8">
        <f t="shared" si="1066"/>
        <v>0</v>
      </c>
      <c r="Z435" s="22">
        <f t="shared" si="1066"/>
        <v>0</v>
      </c>
      <c r="AA435" s="8">
        <f t="shared" si="950"/>
        <v>0</v>
      </c>
      <c r="AB435" s="25"/>
    </row>
    <row r="436" spans="2:28">
      <c r="B436" s="16" t="s">
        <v>167</v>
      </c>
      <c r="C436" s="5" t="s">
        <v>166</v>
      </c>
      <c r="D436" s="6">
        <f t="shared" ref="D436:E437" si="1069">SUM(D437)</f>
        <v>12660</v>
      </c>
      <c r="E436" s="6">
        <f t="shared" si="1069"/>
        <v>0</v>
      </c>
      <c r="F436" s="6">
        <f t="shared" ref="F436:H437" si="1070">SUM(F437)</f>
        <v>10342.99</v>
      </c>
      <c r="G436" s="6">
        <f t="shared" si="1070"/>
        <v>0</v>
      </c>
      <c r="H436" s="6">
        <f t="shared" si="1070"/>
        <v>0</v>
      </c>
      <c r="I436" s="6">
        <f t="shared" ref="I436:L437" si="1071">SUM(I437)</f>
        <v>10342.98603</v>
      </c>
      <c r="J436" s="6">
        <f t="shared" si="1071"/>
        <v>0</v>
      </c>
      <c r="K436" s="6">
        <f t="shared" si="1071"/>
        <v>0</v>
      </c>
      <c r="L436" s="6">
        <f t="shared" si="1071"/>
        <v>0</v>
      </c>
      <c r="M436" s="6">
        <f t="shared" ref="M436:N437" si="1072">SUM(M437)</f>
        <v>12659</v>
      </c>
      <c r="N436" s="6">
        <f t="shared" si="1072"/>
        <v>0</v>
      </c>
      <c r="O436" s="6">
        <f t="shared" ref="O436:Q437" si="1073">SUM(O437)</f>
        <v>11859</v>
      </c>
      <c r="P436" s="6">
        <f t="shared" si="1073"/>
        <v>0</v>
      </c>
      <c r="Q436" s="6">
        <f t="shared" si="1073"/>
        <v>0</v>
      </c>
      <c r="R436" s="6">
        <f t="shared" ref="R436:V437" si="1074">SUM(R437)</f>
        <v>5850.9599900000003</v>
      </c>
      <c r="S436" s="6">
        <f t="shared" si="1074"/>
        <v>0</v>
      </c>
      <c r="T436" s="6">
        <f t="shared" si="1074"/>
        <v>0</v>
      </c>
      <c r="U436" s="6">
        <f t="shared" si="1074"/>
        <v>0</v>
      </c>
      <c r="V436" s="6">
        <f t="shared" si="1074"/>
        <v>0</v>
      </c>
      <c r="W436" s="6">
        <f t="shared" ref="W436:X437" si="1075">SUM(W437)</f>
        <v>12192</v>
      </c>
      <c r="X436" s="6">
        <f t="shared" si="1075"/>
        <v>0</v>
      </c>
      <c r="Y436" s="6">
        <f t="shared" ref="Y436:Z437" si="1076">SUM(Y437)</f>
        <v>12192</v>
      </c>
      <c r="Z436" s="21">
        <f t="shared" si="1076"/>
        <v>0</v>
      </c>
      <c r="AA436" s="6">
        <f t="shared" si="950"/>
        <v>0</v>
      </c>
      <c r="AB436" s="25"/>
    </row>
    <row r="437" spans="2:28">
      <c r="B437" s="16" t="s">
        <v>1</v>
      </c>
      <c r="C437" s="7" t="s">
        <v>23</v>
      </c>
      <c r="D437" s="8">
        <f t="shared" si="1069"/>
        <v>12660</v>
      </c>
      <c r="E437" s="8">
        <f t="shared" si="1069"/>
        <v>0</v>
      </c>
      <c r="F437" s="8">
        <f t="shared" si="1070"/>
        <v>10342.99</v>
      </c>
      <c r="G437" s="8">
        <f t="shared" si="1070"/>
        <v>0</v>
      </c>
      <c r="H437" s="8">
        <f t="shared" si="1070"/>
        <v>0</v>
      </c>
      <c r="I437" s="8">
        <f t="shared" si="1071"/>
        <v>10342.98603</v>
      </c>
      <c r="J437" s="8">
        <f t="shared" si="1071"/>
        <v>0</v>
      </c>
      <c r="K437" s="8">
        <f t="shared" si="1071"/>
        <v>0</v>
      </c>
      <c r="L437" s="8">
        <f t="shared" si="1071"/>
        <v>0</v>
      </c>
      <c r="M437" s="8">
        <f t="shared" si="1072"/>
        <v>12659</v>
      </c>
      <c r="N437" s="8">
        <f t="shared" si="1072"/>
        <v>0</v>
      </c>
      <c r="O437" s="8">
        <f t="shared" si="1073"/>
        <v>11859</v>
      </c>
      <c r="P437" s="8">
        <f t="shared" si="1073"/>
        <v>0</v>
      </c>
      <c r="Q437" s="8">
        <f t="shared" si="1073"/>
        <v>0</v>
      </c>
      <c r="R437" s="8">
        <f t="shared" si="1074"/>
        <v>5850.9599900000003</v>
      </c>
      <c r="S437" s="8">
        <f t="shared" si="1074"/>
        <v>0</v>
      </c>
      <c r="T437" s="8">
        <f t="shared" si="1074"/>
        <v>0</v>
      </c>
      <c r="U437" s="8">
        <f t="shared" si="1074"/>
        <v>0</v>
      </c>
      <c r="V437" s="8">
        <f t="shared" si="1074"/>
        <v>0</v>
      </c>
      <c r="W437" s="8">
        <f t="shared" si="1075"/>
        <v>12192</v>
      </c>
      <c r="X437" s="8">
        <f t="shared" si="1075"/>
        <v>0</v>
      </c>
      <c r="Y437" s="8">
        <f t="shared" si="1076"/>
        <v>12192</v>
      </c>
      <c r="Z437" s="22">
        <f t="shared" si="1076"/>
        <v>0</v>
      </c>
      <c r="AA437" s="8">
        <f t="shared" si="950"/>
        <v>0</v>
      </c>
      <c r="AB437" s="25"/>
    </row>
    <row r="438" spans="2:28">
      <c r="B438" s="16" t="s">
        <v>1</v>
      </c>
      <c r="C438" s="9" t="s">
        <v>28</v>
      </c>
      <c r="D438" s="8">
        <v>12660</v>
      </c>
      <c r="E438" s="8">
        <v>0</v>
      </c>
      <c r="F438" s="8">
        <v>10342.99</v>
      </c>
      <c r="G438" s="8">
        <v>0</v>
      </c>
      <c r="H438" s="8">
        <v>0</v>
      </c>
      <c r="I438" s="8">
        <v>10342.98603</v>
      </c>
      <c r="J438" s="8">
        <v>0</v>
      </c>
      <c r="K438" s="8">
        <v>0</v>
      </c>
      <c r="L438" s="8">
        <v>0</v>
      </c>
      <c r="M438" s="8">
        <v>12659</v>
      </c>
      <c r="N438" s="8">
        <v>0</v>
      </c>
      <c r="O438" s="8">
        <v>11859</v>
      </c>
      <c r="P438" s="8">
        <v>0</v>
      </c>
      <c r="Q438" s="8">
        <v>0</v>
      </c>
      <c r="R438" s="8">
        <v>5850.9599900000003</v>
      </c>
      <c r="S438" s="8">
        <v>0</v>
      </c>
      <c r="T438" s="8">
        <v>0</v>
      </c>
      <c r="U438" s="8">
        <v>0</v>
      </c>
      <c r="V438" s="8">
        <v>0</v>
      </c>
      <c r="W438" s="8">
        <v>12192</v>
      </c>
      <c r="X438" s="8">
        <v>0</v>
      </c>
      <c r="Y438" s="8">
        <v>12192</v>
      </c>
      <c r="Z438" s="22">
        <v>0</v>
      </c>
      <c r="AA438" s="8">
        <f t="shared" si="950"/>
        <v>0</v>
      </c>
      <c r="AB438" s="25"/>
    </row>
    <row r="439" spans="2:28" ht="60">
      <c r="B439" s="16" t="s">
        <v>168</v>
      </c>
      <c r="C439" s="5" t="s">
        <v>169</v>
      </c>
      <c r="D439" s="6">
        <f>SUM(D441)</f>
        <v>1350</v>
      </c>
      <c r="E439" s="6">
        <f>SUM(E441)</f>
        <v>0</v>
      </c>
      <c r="F439" s="6">
        <f t="shared" ref="F439:H439" si="1077">SUM(F441)</f>
        <v>1094.7</v>
      </c>
      <c r="G439" s="6">
        <f t="shared" si="1077"/>
        <v>0</v>
      </c>
      <c r="H439" s="6">
        <f t="shared" si="1077"/>
        <v>0</v>
      </c>
      <c r="I439" s="6">
        <f t="shared" ref="I439:L439" si="1078">SUM(I441)</f>
        <v>1087.4318000000001</v>
      </c>
      <c r="J439" s="6">
        <f t="shared" si="1078"/>
        <v>0</v>
      </c>
      <c r="K439" s="6">
        <f t="shared" si="1078"/>
        <v>0</v>
      </c>
      <c r="L439" s="6">
        <f t="shared" si="1078"/>
        <v>0</v>
      </c>
      <c r="M439" s="6">
        <f>SUM(M441)</f>
        <v>1908</v>
      </c>
      <c r="N439" s="6">
        <f>SUM(N441)</f>
        <v>0</v>
      </c>
      <c r="O439" s="6">
        <f t="shared" ref="O439:Q439" si="1079">SUM(O441)</f>
        <v>1908</v>
      </c>
      <c r="P439" s="6">
        <f t="shared" si="1079"/>
        <v>0</v>
      </c>
      <c r="Q439" s="6">
        <f t="shared" si="1079"/>
        <v>0</v>
      </c>
      <c r="R439" s="6">
        <f t="shared" ref="R439:V439" si="1080">SUM(R441)</f>
        <v>658.12450000000001</v>
      </c>
      <c r="S439" s="6">
        <f t="shared" si="1080"/>
        <v>0</v>
      </c>
      <c r="T439" s="6">
        <f t="shared" si="1080"/>
        <v>0</v>
      </c>
      <c r="U439" s="6">
        <f t="shared" si="1080"/>
        <v>0</v>
      </c>
      <c r="V439" s="6">
        <f t="shared" si="1080"/>
        <v>0</v>
      </c>
      <c r="W439" s="6">
        <f>SUM(W441)</f>
        <v>1942</v>
      </c>
      <c r="X439" s="6">
        <f>SUM(X441)</f>
        <v>0</v>
      </c>
      <c r="Y439" s="6">
        <f>SUM(Y441)</f>
        <v>1942</v>
      </c>
      <c r="Z439" s="21">
        <f>SUM(Z441)</f>
        <v>0</v>
      </c>
      <c r="AA439" s="6">
        <f t="shared" si="950"/>
        <v>0</v>
      </c>
      <c r="AB439" s="25"/>
    </row>
    <row r="440" spans="2:28">
      <c r="B440" s="16" t="s">
        <v>1</v>
      </c>
      <c r="C440" s="7" t="s">
        <v>22</v>
      </c>
      <c r="D440" s="8">
        <v>31</v>
      </c>
      <c r="E440" s="8">
        <v>0</v>
      </c>
      <c r="F440" s="8">
        <v>0</v>
      </c>
      <c r="G440" s="8">
        <v>0</v>
      </c>
      <c r="H440" s="8">
        <v>0</v>
      </c>
      <c r="I440" s="8">
        <v>0</v>
      </c>
      <c r="J440" s="8">
        <v>0</v>
      </c>
      <c r="K440" s="8">
        <v>0</v>
      </c>
      <c r="L440" s="8">
        <v>0</v>
      </c>
      <c r="M440" s="8">
        <v>31</v>
      </c>
      <c r="N440" s="8">
        <v>0</v>
      </c>
      <c r="O440" s="8">
        <v>0</v>
      </c>
      <c r="P440" s="8">
        <v>0</v>
      </c>
      <c r="Q440" s="8">
        <v>0</v>
      </c>
      <c r="R440" s="8">
        <v>0</v>
      </c>
      <c r="S440" s="8">
        <v>0</v>
      </c>
      <c r="T440" s="8">
        <v>0</v>
      </c>
      <c r="U440" s="8">
        <v>0</v>
      </c>
      <c r="V440" s="8">
        <v>0</v>
      </c>
      <c r="W440" s="8">
        <v>30</v>
      </c>
      <c r="X440" s="8">
        <v>0</v>
      </c>
      <c r="Y440" s="8">
        <v>30</v>
      </c>
      <c r="Z440" s="22">
        <v>0</v>
      </c>
      <c r="AA440" s="8">
        <f t="shared" si="950"/>
        <v>0</v>
      </c>
      <c r="AB440" s="25"/>
    </row>
    <row r="441" spans="2:28">
      <c r="B441" s="16" t="s">
        <v>1</v>
      </c>
      <c r="C441" s="7" t="s">
        <v>23</v>
      </c>
      <c r="D441" s="8">
        <f>SUM(D442:D443)</f>
        <v>1350</v>
      </c>
      <c r="E441" s="8">
        <f>SUM(E442:E443)</f>
        <v>0</v>
      </c>
      <c r="F441" s="8">
        <f t="shared" ref="F441:H441" si="1081">SUM(F442:F443)</f>
        <v>1094.7</v>
      </c>
      <c r="G441" s="8">
        <f t="shared" si="1081"/>
        <v>0</v>
      </c>
      <c r="H441" s="8">
        <f t="shared" si="1081"/>
        <v>0</v>
      </c>
      <c r="I441" s="8">
        <f t="shared" ref="I441:L441" si="1082">SUM(I442:I443)</f>
        <v>1087.4318000000001</v>
      </c>
      <c r="J441" s="8">
        <f t="shared" si="1082"/>
        <v>0</v>
      </c>
      <c r="K441" s="8">
        <f t="shared" si="1082"/>
        <v>0</v>
      </c>
      <c r="L441" s="8">
        <f t="shared" si="1082"/>
        <v>0</v>
      </c>
      <c r="M441" s="8">
        <f>SUM(M442:M443)</f>
        <v>1908</v>
      </c>
      <c r="N441" s="8">
        <f>SUM(N442:N443)</f>
        <v>0</v>
      </c>
      <c r="O441" s="8">
        <f t="shared" ref="O441:Q441" si="1083">SUM(O442:O443)</f>
        <v>1908</v>
      </c>
      <c r="P441" s="8">
        <f t="shared" si="1083"/>
        <v>0</v>
      </c>
      <c r="Q441" s="8">
        <f t="shared" si="1083"/>
        <v>0</v>
      </c>
      <c r="R441" s="8">
        <f t="shared" ref="R441:V441" si="1084">SUM(R442:R443)</f>
        <v>658.12450000000001</v>
      </c>
      <c r="S441" s="8">
        <f t="shared" si="1084"/>
        <v>0</v>
      </c>
      <c r="T441" s="8">
        <f t="shared" si="1084"/>
        <v>0</v>
      </c>
      <c r="U441" s="8">
        <f t="shared" si="1084"/>
        <v>0</v>
      </c>
      <c r="V441" s="8">
        <f t="shared" si="1084"/>
        <v>0</v>
      </c>
      <c r="W441" s="8">
        <f>SUM(W442:W443)</f>
        <v>1942</v>
      </c>
      <c r="X441" s="8">
        <f>SUM(X442:X443)</f>
        <v>0</v>
      </c>
      <c r="Y441" s="8">
        <f>SUM(Y442:Y443)</f>
        <v>1942</v>
      </c>
      <c r="Z441" s="22">
        <f>SUM(Z442:Z443)</f>
        <v>0</v>
      </c>
      <c r="AA441" s="8">
        <f t="shared" si="950"/>
        <v>0</v>
      </c>
      <c r="AB441" s="25"/>
    </row>
    <row r="442" spans="2:28">
      <c r="B442" s="16" t="s">
        <v>1</v>
      </c>
      <c r="C442" s="9" t="s">
        <v>25</v>
      </c>
      <c r="D442" s="8">
        <v>1350</v>
      </c>
      <c r="E442" s="8">
        <v>0</v>
      </c>
      <c r="F442" s="8">
        <v>1094.7</v>
      </c>
      <c r="G442" s="8">
        <v>0</v>
      </c>
      <c r="H442" s="8">
        <v>0</v>
      </c>
      <c r="I442" s="8">
        <v>1087.4318000000001</v>
      </c>
      <c r="J442" s="8">
        <v>0</v>
      </c>
      <c r="K442" s="8">
        <v>0</v>
      </c>
      <c r="L442" s="8">
        <v>0</v>
      </c>
      <c r="M442" s="8">
        <v>1908</v>
      </c>
      <c r="N442" s="8">
        <v>0</v>
      </c>
      <c r="O442" s="8">
        <v>1908</v>
      </c>
      <c r="P442" s="8">
        <v>0</v>
      </c>
      <c r="Q442" s="8">
        <v>0</v>
      </c>
      <c r="R442" s="8">
        <v>658.12450000000001</v>
      </c>
      <c r="S442" s="8">
        <v>0</v>
      </c>
      <c r="T442" s="8">
        <v>0</v>
      </c>
      <c r="U442" s="8">
        <v>0</v>
      </c>
      <c r="V442" s="8">
        <v>0</v>
      </c>
      <c r="W442" s="8">
        <v>260</v>
      </c>
      <c r="X442" s="8">
        <v>0</v>
      </c>
      <c r="Y442" s="8">
        <v>260</v>
      </c>
      <c r="Z442" s="22">
        <v>0</v>
      </c>
      <c r="AA442" s="8">
        <f t="shared" si="950"/>
        <v>0</v>
      </c>
      <c r="AB442" s="25"/>
    </row>
    <row r="443" spans="2:28">
      <c r="B443" s="16" t="s">
        <v>1</v>
      </c>
      <c r="C443" s="9" t="s">
        <v>29</v>
      </c>
      <c r="D443" s="8">
        <f t="shared" ref="D443:E444" si="1085">SUM(D444)</f>
        <v>0</v>
      </c>
      <c r="E443" s="8">
        <f t="shared" si="1085"/>
        <v>0</v>
      </c>
      <c r="F443" s="8">
        <f t="shared" ref="F443:H444" si="1086">SUM(F444)</f>
        <v>0</v>
      </c>
      <c r="G443" s="8">
        <f t="shared" si="1086"/>
        <v>0</v>
      </c>
      <c r="H443" s="8">
        <f t="shared" si="1086"/>
        <v>0</v>
      </c>
      <c r="I443" s="8">
        <f t="shared" ref="I443:L444" si="1087">SUM(I444)</f>
        <v>0</v>
      </c>
      <c r="J443" s="8">
        <f t="shared" si="1087"/>
        <v>0</v>
      </c>
      <c r="K443" s="8">
        <f t="shared" si="1087"/>
        <v>0</v>
      </c>
      <c r="L443" s="8">
        <f t="shared" si="1087"/>
        <v>0</v>
      </c>
      <c r="M443" s="8">
        <f t="shared" ref="M443:N444" si="1088">SUM(M444)</f>
        <v>0</v>
      </c>
      <c r="N443" s="8">
        <f t="shared" si="1088"/>
        <v>0</v>
      </c>
      <c r="O443" s="8">
        <f t="shared" ref="O443:Q444" si="1089">SUM(O444)</f>
        <v>0</v>
      </c>
      <c r="P443" s="8">
        <f t="shared" si="1089"/>
        <v>0</v>
      </c>
      <c r="Q443" s="8">
        <f t="shared" si="1089"/>
        <v>0</v>
      </c>
      <c r="R443" s="8">
        <f t="shared" ref="R443:V444" si="1090">SUM(R444)</f>
        <v>0</v>
      </c>
      <c r="S443" s="8">
        <f t="shared" si="1090"/>
        <v>0</v>
      </c>
      <c r="T443" s="8">
        <f t="shared" si="1090"/>
        <v>0</v>
      </c>
      <c r="U443" s="8">
        <f t="shared" si="1090"/>
        <v>0</v>
      </c>
      <c r="V443" s="8">
        <f t="shared" si="1090"/>
        <v>0</v>
      </c>
      <c r="W443" s="8">
        <f t="shared" ref="W443:X444" si="1091">SUM(W444)</f>
        <v>1682</v>
      </c>
      <c r="X443" s="8">
        <f t="shared" si="1091"/>
        <v>0</v>
      </c>
      <c r="Y443" s="8">
        <f t="shared" ref="Y443:Z444" si="1092">SUM(Y444)</f>
        <v>1682</v>
      </c>
      <c r="Z443" s="22">
        <f t="shared" si="1092"/>
        <v>0</v>
      </c>
      <c r="AA443" s="8">
        <f t="shared" si="950"/>
        <v>0</v>
      </c>
      <c r="AB443" s="25"/>
    </row>
    <row r="444" spans="2:28">
      <c r="B444" s="16" t="s">
        <v>1</v>
      </c>
      <c r="C444" s="10" t="s">
        <v>30</v>
      </c>
      <c r="D444" s="8">
        <f t="shared" si="1085"/>
        <v>0</v>
      </c>
      <c r="E444" s="8">
        <f t="shared" si="1085"/>
        <v>0</v>
      </c>
      <c r="F444" s="8">
        <f t="shared" si="1086"/>
        <v>0</v>
      </c>
      <c r="G444" s="8">
        <f t="shared" si="1086"/>
        <v>0</v>
      </c>
      <c r="H444" s="8">
        <f t="shared" si="1086"/>
        <v>0</v>
      </c>
      <c r="I444" s="8">
        <f t="shared" si="1087"/>
        <v>0</v>
      </c>
      <c r="J444" s="8">
        <f t="shared" si="1087"/>
        <v>0</v>
      </c>
      <c r="K444" s="8">
        <f t="shared" si="1087"/>
        <v>0</v>
      </c>
      <c r="L444" s="8">
        <f t="shared" si="1087"/>
        <v>0</v>
      </c>
      <c r="M444" s="8">
        <f t="shared" si="1088"/>
        <v>0</v>
      </c>
      <c r="N444" s="8">
        <f t="shared" si="1088"/>
        <v>0</v>
      </c>
      <c r="O444" s="8">
        <f t="shared" si="1089"/>
        <v>0</v>
      </c>
      <c r="P444" s="8">
        <f t="shared" si="1089"/>
        <v>0</v>
      </c>
      <c r="Q444" s="8">
        <f t="shared" si="1089"/>
        <v>0</v>
      </c>
      <c r="R444" s="8">
        <f t="shared" si="1090"/>
        <v>0</v>
      </c>
      <c r="S444" s="8">
        <f t="shared" si="1090"/>
        <v>0</v>
      </c>
      <c r="T444" s="8">
        <f t="shared" si="1090"/>
        <v>0</v>
      </c>
      <c r="U444" s="8">
        <f t="shared" si="1090"/>
        <v>0</v>
      </c>
      <c r="V444" s="8">
        <f t="shared" si="1090"/>
        <v>0</v>
      </c>
      <c r="W444" s="8">
        <f t="shared" si="1091"/>
        <v>1682</v>
      </c>
      <c r="X444" s="8">
        <f t="shared" si="1091"/>
        <v>0</v>
      </c>
      <c r="Y444" s="8">
        <f t="shared" si="1092"/>
        <v>1682</v>
      </c>
      <c r="Z444" s="22">
        <f t="shared" si="1092"/>
        <v>0</v>
      </c>
      <c r="AA444" s="8">
        <f t="shared" si="950"/>
        <v>0</v>
      </c>
      <c r="AB444" s="25"/>
    </row>
    <row r="445" spans="2:28" ht="30">
      <c r="B445" s="16" t="s">
        <v>1</v>
      </c>
      <c r="C445" s="11" t="s">
        <v>31</v>
      </c>
      <c r="D445" s="8">
        <v>0</v>
      </c>
      <c r="E445" s="8">
        <v>0</v>
      </c>
      <c r="F445" s="8">
        <v>0</v>
      </c>
      <c r="G445" s="8">
        <v>0</v>
      </c>
      <c r="H445" s="8">
        <v>0</v>
      </c>
      <c r="I445" s="8">
        <v>0</v>
      </c>
      <c r="J445" s="8">
        <v>0</v>
      </c>
      <c r="K445" s="8">
        <v>0</v>
      </c>
      <c r="L445" s="8">
        <v>0</v>
      </c>
      <c r="M445" s="8">
        <v>0</v>
      </c>
      <c r="N445" s="8">
        <v>0</v>
      </c>
      <c r="O445" s="8">
        <v>0</v>
      </c>
      <c r="P445" s="8">
        <v>0</v>
      </c>
      <c r="Q445" s="8">
        <v>0</v>
      </c>
      <c r="R445" s="8">
        <v>0</v>
      </c>
      <c r="S445" s="8">
        <v>0</v>
      </c>
      <c r="T445" s="8">
        <v>0</v>
      </c>
      <c r="U445" s="8">
        <v>0</v>
      </c>
      <c r="V445" s="8">
        <v>0</v>
      </c>
      <c r="W445" s="8">
        <v>1682</v>
      </c>
      <c r="X445" s="8">
        <v>0</v>
      </c>
      <c r="Y445" s="8">
        <v>1682</v>
      </c>
      <c r="Z445" s="22">
        <v>0</v>
      </c>
      <c r="AA445" s="8">
        <f t="shared" si="950"/>
        <v>0</v>
      </c>
      <c r="AB445" s="25"/>
    </row>
    <row r="446" spans="2:28" ht="45">
      <c r="B446" s="16" t="s">
        <v>170</v>
      </c>
      <c r="C446" s="5" t="s">
        <v>171</v>
      </c>
      <c r="D446" s="6">
        <f>SUM(D447,D456)</f>
        <v>1660</v>
      </c>
      <c r="E446" s="6">
        <f>SUM(E447,E456)</f>
        <v>0</v>
      </c>
      <c r="F446" s="6">
        <f t="shared" ref="F446:H446" si="1093">SUM(F447,F456)</f>
        <v>1623.4</v>
      </c>
      <c r="G446" s="6">
        <f t="shared" si="1093"/>
        <v>0</v>
      </c>
      <c r="H446" s="6">
        <f t="shared" si="1093"/>
        <v>0</v>
      </c>
      <c r="I446" s="6">
        <f t="shared" ref="I446:L446" si="1094">SUM(I447,I456)</f>
        <v>1599.0094099999999</v>
      </c>
      <c r="J446" s="6">
        <f t="shared" si="1094"/>
        <v>0</v>
      </c>
      <c r="K446" s="6">
        <f t="shared" si="1094"/>
        <v>16403.350180000001</v>
      </c>
      <c r="L446" s="6">
        <f t="shared" si="1094"/>
        <v>0</v>
      </c>
      <c r="M446" s="6">
        <f>SUM(M447,M456)</f>
        <v>2300</v>
      </c>
      <c r="N446" s="6">
        <f>SUM(N447,N456)</f>
        <v>0</v>
      </c>
      <c r="O446" s="6">
        <f t="shared" ref="O446:Q446" si="1095">SUM(O447,O456)</f>
        <v>2300</v>
      </c>
      <c r="P446" s="6">
        <f t="shared" si="1095"/>
        <v>0</v>
      </c>
      <c r="Q446" s="6">
        <f t="shared" si="1095"/>
        <v>0</v>
      </c>
      <c r="R446" s="6">
        <f t="shared" ref="R446:V446" si="1096">SUM(R447,R456)</f>
        <v>1288.7827299999999</v>
      </c>
      <c r="S446" s="6">
        <f t="shared" si="1096"/>
        <v>0</v>
      </c>
      <c r="T446" s="6">
        <f t="shared" si="1096"/>
        <v>0</v>
      </c>
      <c r="U446" s="6">
        <f t="shared" si="1096"/>
        <v>4907.7634500000004</v>
      </c>
      <c r="V446" s="6">
        <f t="shared" si="1096"/>
        <v>0</v>
      </c>
      <c r="W446" s="6">
        <f>SUM(W447,W456)</f>
        <v>3025</v>
      </c>
      <c r="X446" s="6">
        <f>SUM(X447,X456)</f>
        <v>0</v>
      </c>
      <c r="Y446" s="6">
        <f>SUM(Y447,Y456)</f>
        <v>3025</v>
      </c>
      <c r="Z446" s="21">
        <f>SUM(Z447,Z456)</f>
        <v>0</v>
      </c>
      <c r="AA446" s="6">
        <f t="shared" si="950"/>
        <v>0</v>
      </c>
      <c r="AB446" s="25"/>
    </row>
    <row r="447" spans="2:28">
      <c r="B447" s="16" t="s">
        <v>1</v>
      </c>
      <c r="C447" s="7" t="s">
        <v>23</v>
      </c>
      <c r="D447" s="8">
        <f>SUM(D448:D452)</f>
        <v>1660</v>
      </c>
      <c r="E447" s="8">
        <f>SUM(E448:E452)</f>
        <v>0</v>
      </c>
      <c r="F447" s="8">
        <f t="shared" ref="F447:H447" si="1097">SUM(F448:F452)</f>
        <v>1623.4</v>
      </c>
      <c r="G447" s="8">
        <f t="shared" si="1097"/>
        <v>0</v>
      </c>
      <c r="H447" s="8">
        <f t="shared" si="1097"/>
        <v>0</v>
      </c>
      <c r="I447" s="8">
        <f t="shared" ref="I447:L447" si="1098">SUM(I448:I452)</f>
        <v>1599.0094099999999</v>
      </c>
      <c r="J447" s="8">
        <f t="shared" si="1098"/>
        <v>0</v>
      </c>
      <c r="K447" s="8">
        <f t="shared" si="1098"/>
        <v>13632.18477</v>
      </c>
      <c r="L447" s="8">
        <f t="shared" si="1098"/>
        <v>0</v>
      </c>
      <c r="M447" s="8">
        <f>SUM(M448:M452)</f>
        <v>2300</v>
      </c>
      <c r="N447" s="8">
        <f>SUM(N448:N452)</f>
        <v>0</v>
      </c>
      <c r="O447" s="8">
        <f t="shared" ref="O447:Q447" si="1099">SUM(O448:O452)</f>
        <v>2300</v>
      </c>
      <c r="P447" s="8">
        <f t="shared" si="1099"/>
        <v>0</v>
      </c>
      <c r="Q447" s="8">
        <f t="shared" si="1099"/>
        <v>0</v>
      </c>
      <c r="R447" s="8">
        <f t="shared" ref="R447:V447" si="1100">SUM(R448:R452)</f>
        <v>1288.7827299999999</v>
      </c>
      <c r="S447" s="8">
        <f t="shared" si="1100"/>
        <v>0</v>
      </c>
      <c r="T447" s="8">
        <f t="shared" si="1100"/>
        <v>0</v>
      </c>
      <c r="U447" s="8">
        <f t="shared" si="1100"/>
        <v>4633.0041700000002</v>
      </c>
      <c r="V447" s="8">
        <f t="shared" si="1100"/>
        <v>0</v>
      </c>
      <c r="W447" s="8">
        <f>SUM(W448:W452)</f>
        <v>3025</v>
      </c>
      <c r="X447" s="8">
        <f>SUM(X448:X452)</f>
        <v>0</v>
      </c>
      <c r="Y447" s="8">
        <f>SUM(Y448:Y452)</f>
        <v>3025</v>
      </c>
      <c r="Z447" s="22">
        <f>SUM(Z448:Z452)</f>
        <v>0</v>
      </c>
      <c r="AA447" s="8">
        <f t="shared" si="950"/>
        <v>0</v>
      </c>
      <c r="AB447" s="25"/>
    </row>
    <row r="448" spans="2:28">
      <c r="B448" s="16" t="s">
        <v>1</v>
      </c>
      <c r="C448" s="9" t="s">
        <v>24</v>
      </c>
      <c r="D448" s="8">
        <v>0</v>
      </c>
      <c r="E448" s="8">
        <v>0</v>
      </c>
      <c r="F448" s="8">
        <v>0</v>
      </c>
      <c r="G448" s="8">
        <v>0</v>
      </c>
      <c r="H448" s="8">
        <v>0</v>
      </c>
      <c r="I448" s="8">
        <v>0</v>
      </c>
      <c r="J448" s="8">
        <v>0</v>
      </c>
      <c r="K448" s="8">
        <v>61.78</v>
      </c>
      <c r="L448" s="8">
        <v>0</v>
      </c>
      <c r="M448" s="8">
        <v>0</v>
      </c>
      <c r="N448" s="8">
        <v>0</v>
      </c>
      <c r="O448" s="8">
        <v>0</v>
      </c>
      <c r="P448" s="8">
        <v>0</v>
      </c>
      <c r="Q448" s="8">
        <v>0</v>
      </c>
      <c r="R448" s="8">
        <v>0</v>
      </c>
      <c r="S448" s="8">
        <v>0</v>
      </c>
      <c r="T448" s="8">
        <v>0</v>
      </c>
      <c r="U448" s="8">
        <v>39.32</v>
      </c>
      <c r="V448" s="8">
        <v>0</v>
      </c>
      <c r="W448" s="8">
        <v>0</v>
      </c>
      <c r="X448" s="8">
        <v>0</v>
      </c>
      <c r="Y448" s="8">
        <v>0</v>
      </c>
      <c r="Z448" s="22">
        <v>0</v>
      </c>
      <c r="AA448" s="8">
        <f t="shared" si="950"/>
        <v>0</v>
      </c>
      <c r="AB448" s="25"/>
    </row>
    <row r="449" spans="2:28">
      <c r="B449" s="16" t="s">
        <v>1</v>
      </c>
      <c r="C449" s="9" t="s">
        <v>25</v>
      </c>
      <c r="D449" s="8">
        <v>1250</v>
      </c>
      <c r="E449" s="8">
        <v>0</v>
      </c>
      <c r="F449" s="8">
        <v>1343.4</v>
      </c>
      <c r="G449" s="8">
        <v>0</v>
      </c>
      <c r="H449" s="8">
        <v>0</v>
      </c>
      <c r="I449" s="8">
        <v>1343.35502</v>
      </c>
      <c r="J449" s="8">
        <v>0</v>
      </c>
      <c r="K449" s="8">
        <v>2597.2297899999999</v>
      </c>
      <c r="L449" s="8">
        <v>0</v>
      </c>
      <c r="M449" s="8">
        <v>1890</v>
      </c>
      <c r="N449" s="8">
        <v>0</v>
      </c>
      <c r="O449" s="8">
        <v>1890</v>
      </c>
      <c r="P449" s="8">
        <v>0</v>
      </c>
      <c r="Q449" s="8">
        <v>0</v>
      </c>
      <c r="R449" s="8">
        <v>1152.6313</v>
      </c>
      <c r="S449" s="8">
        <v>0</v>
      </c>
      <c r="T449" s="8">
        <v>0</v>
      </c>
      <c r="U449" s="8">
        <v>2440.7548700000002</v>
      </c>
      <c r="V449" s="8">
        <v>0</v>
      </c>
      <c r="W449" s="8">
        <v>0</v>
      </c>
      <c r="X449" s="8">
        <v>0</v>
      </c>
      <c r="Y449" s="8">
        <v>0</v>
      </c>
      <c r="Z449" s="22">
        <v>0</v>
      </c>
      <c r="AA449" s="8">
        <f t="shared" si="950"/>
        <v>0</v>
      </c>
      <c r="AB449" s="25"/>
    </row>
    <row r="450" spans="2:28">
      <c r="B450" s="16" t="s">
        <v>1</v>
      </c>
      <c r="C450" s="9" t="s">
        <v>26</v>
      </c>
      <c r="D450" s="8">
        <v>0</v>
      </c>
      <c r="E450" s="8">
        <v>0</v>
      </c>
      <c r="F450" s="8">
        <v>0</v>
      </c>
      <c r="G450" s="8">
        <v>0</v>
      </c>
      <c r="H450" s="8">
        <v>0</v>
      </c>
      <c r="I450" s="8">
        <v>0</v>
      </c>
      <c r="J450" s="8">
        <v>0</v>
      </c>
      <c r="K450" s="8">
        <v>1794.40663</v>
      </c>
      <c r="L450" s="8">
        <v>0</v>
      </c>
      <c r="M450" s="8">
        <v>0</v>
      </c>
      <c r="N450" s="8">
        <v>0</v>
      </c>
      <c r="O450" s="8">
        <v>0</v>
      </c>
      <c r="P450" s="8">
        <v>0</v>
      </c>
      <c r="Q450" s="8">
        <v>0</v>
      </c>
      <c r="R450" s="8">
        <v>0</v>
      </c>
      <c r="S450" s="8">
        <v>0</v>
      </c>
      <c r="T450" s="8">
        <v>0</v>
      </c>
      <c r="U450" s="8">
        <v>0</v>
      </c>
      <c r="V450" s="8">
        <v>0</v>
      </c>
      <c r="W450" s="8">
        <v>0</v>
      </c>
      <c r="X450" s="8">
        <v>0</v>
      </c>
      <c r="Y450" s="8">
        <v>0</v>
      </c>
      <c r="Z450" s="22">
        <v>0</v>
      </c>
      <c r="AA450" s="8">
        <f t="shared" si="950"/>
        <v>0</v>
      </c>
      <c r="AB450" s="25"/>
    </row>
    <row r="451" spans="2:28">
      <c r="B451" s="16" t="s">
        <v>1</v>
      </c>
      <c r="C451" s="9" t="s">
        <v>28</v>
      </c>
      <c r="D451" s="8">
        <v>410</v>
      </c>
      <c r="E451" s="8">
        <v>0</v>
      </c>
      <c r="F451" s="8">
        <v>280</v>
      </c>
      <c r="G451" s="8">
        <v>0</v>
      </c>
      <c r="H451" s="8">
        <v>0</v>
      </c>
      <c r="I451" s="8">
        <v>255.65439000000001</v>
      </c>
      <c r="J451" s="8">
        <v>0</v>
      </c>
      <c r="K451" s="8">
        <v>237.08</v>
      </c>
      <c r="L451" s="8">
        <v>0</v>
      </c>
      <c r="M451" s="8">
        <v>410</v>
      </c>
      <c r="N451" s="8">
        <v>0</v>
      </c>
      <c r="O451" s="8">
        <v>410</v>
      </c>
      <c r="P451" s="8">
        <v>0</v>
      </c>
      <c r="Q451" s="8">
        <v>0</v>
      </c>
      <c r="R451" s="8">
        <v>136.15143</v>
      </c>
      <c r="S451" s="8">
        <v>0</v>
      </c>
      <c r="T451" s="8">
        <v>0</v>
      </c>
      <c r="U451" s="8">
        <v>145.86000000000001</v>
      </c>
      <c r="V451" s="8">
        <v>0</v>
      </c>
      <c r="W451" s="8">
        <v>0</v>
      </c>
      <c r="X451" s="8">
        <v>0</v>
      </c>
      <c r="Y451" s="8">
        <v>0</v>
      </c>
      <c r="Z451" s="22">
        <v>0</v>
      </c>
      <c r="AA451" s="8">
        <f t="shared" si="950"/>
        <v>0</v>
      </c>
      <c r="AB451" s="25"/>
    </row>
    <row r="452" spans="2:28">
      <c r="B452" s="16" t="s">
        <v>1</v>
      </c>
      <c r="C452" s="9" t="s">
        <v>29</v>
      </c>
      <c r="D452" s="8">
        <f>SUM(D453)</f>
        <v>0</v>
      </c>
      <c r="E452" s="8">
        <f>SUM(E453)</f>
        <v>0</v>
      </c>
      <c r="F452" s="8">
        <f t="shared" ref="F452:H452" si="1101">SUM(F453)</f>
        <v>0</v>
      </c>
      <c r="G452" s="8">
        <f t="shared" si="1101"/>
        <v>0</v>
      </c>
      <c r="H452" s="8">
        <f t="shared" si="1101"/>
        <v>0</v>
      </c>
      <c r="I452" s="8">
        <f t="shared" ref="I452:L452" si="1102">SUM(I453)</f>
        <v>0</v>
      </c>
      <c r="J452" s="8">
        <f t="shared" si="1102"/>
        <v>0</v>
      </c>
      <c r="K452" s="8">
        <f t="shared" si="1102"/>
        <v>8941.6883500000004</v>
      </c>
      <c r="L452" s="8">
        <f t="shared" si="1102"/>
        <v>0</v>
      </c>
      <c r="M452" s="8">
        <f>SUM(M453)</f>
        <v>0</v>
      </c>
      <c r="N452" s="8">
        <f>SUM(N453)</f>
        <v>0</v>
      </c>
      <c r="O452" s="8">
        <f t="shared" ref="O452:Q452" si="1103">SUM(O453)</f>
        <v>0</v>
      </c>
      <c r="P452" s="8">
        <f t="shared" si="1103"/>
        <v>0</v>
      </c>
      <c r="Q452" s="8">
        <f t="shared" si="1103"/>
        <v>0</v>
      </c>
      <c r="R452" s="8">
        <f t="shared" ref="R452:V452" si="1104">SUM(R453)</f>
        <v>0</v>
      </c>
      <c r="S452" s="8">
        <f t="shared" si="1104"/>
        <v>0</v>
      </c>
      <c r="T452" s="8">
        <f t="shared" si="1104"/>
        <v>0</v>
      </c>
      <c r="U452" s="8">
        <f t="shared" si="1104"/>
        <v>2007.0692999999999</v>
      </c>
      <c r="V452" s="8">
        <f t="shared" si="1104"/>
        <v>0</v>
      </c>
      <c r="W452" s="8">
        <f>SUM(W453)</f>
        <v>3025</v>
      </c>
      <c r="X452" s="8">
        <f>SUM(X453)</f>
        <v>0</v>
      </c>
      <c r="Y452" s="8">
        <f>SUM(Y453)</f>
        <v>3025</v>
      </c>
      <c r="Z452" s="22">
        <f>SUM(Z453)</f>
        <v>0</v>
      </c>
      <c r="AA452" s="8">
        <f t="shared" si="950"/>
        <v>0</v>
      </c>
      <c r="AB452" s="25"/>
    </row>
    <row r="453" spans="2:28">
      <c r="B453" s="16" t="s">
        <v>1</v>
      </c>
      <c r="C453" s="10" t="s">
        <v>30</v>
      </c>
      <c r="D453" s="8">
        <f>SUM(D454:D455)</f>
        <v>0</v>
      </c>
      <c r="E453" s="8">
        <f>SUM(E454:E455)</f>
        <v>0</v>
      </c>
      <c r="F453" s="8">
        <f t="shared" ref="F453:H453" si="1105">SUM(F454:F455)</f>
        <v>0</v>
      </c>
      <c r="G453" s="8">
        <f t="shared" si="1105"/>
        <v>0</v>
      </c>
      <c r="H453" s="8">
        <f t="shared" si="1105"/>
        <v>0</v>
      </c>
      <c r="I453" s="8">
        <f t="shared" ref="I453:L453" si="1106">SUM(I454:I455)</f>
        <v>0</v>
      </c>
      <c r="J453" s="8">
        <f t="shared" si="1106"/>
        <v>0</v>
      </c>
      <c r="K453" s="8">
        <f t="shared" si="1106"/>
        <v>8941.6883500000004</v>
      </c>
      <c r="L453" s="8">
        <f t="shared" si="1106"/>
        <v>0</v>
      </c>
      <c r="M453" s="8">
        <f>SUM(M454:M455)</f>
        <v>0</v>
      </c>
      <c r="N453" s="8">
        <f>SUM(N454:N455)</f>
        <v>0</v>
      </c>
      <c r="O453" s="8">
        <f t="shared" ref="O453:Q453" si="1107">SUM(O454:O455)</f>
        <v>0</v>
      </c>
      <c r="P453" s="8">
        <f t="shared" si="1107"/>
        <v>0</v>
      </c>
      <c r="Q453" s="8">
        <f t="shared" si="1107"/>
        <v>0</v>
      </c>
      <c r="R453" s="8">
        <f t="shared" ref="R453:V453" si="1108">SUM(R454:R455)</f>
        <v>0</v>
      </c>
      <c r="S453" s="8">
        <f t="shared" si="1108"/>
        <v>0</v>
      </c>
      <c r="T453" s="8">
        <f t="shared" si="1108"/>
        <v>0</v>
      </c>
      <c r="U453" s="8">
        <f t="shared" si="1108"/>
        <v>2007.0692999999999</v>
      </c>
      <c r="V453" s="8">
        <f t="shared" si="1108"/>
        <v>0</v>
      </c>
      <c r="W453" s="8">
        <f>SUM(W454:W455)</f>
        <v>3025</v>
      </c>
      <c r="X453" s="8">
        <f>SUM(X454:X455)</f>
        <v>0</v>
      </c>
      <c r="Y453" s="8">
        <f>SUM(Y454:Y455)</f>
        <v>3025</v>
      </c>
      <c r="Z453" s="22">
        <f>SUM(Z454:Z455)</f>
        <v>0</v>
      </c>
      <c r="AA453" s="8">
        <f t="shared" si="950"/>
        <v>0</v>
      </c>
      <c r="AB453" s="25"/>
    </row>
    <row r="454" spans="2:28" ht="30">
      <c r="B454" s="16" t="s">
        <v>1</v>
      </c>
      <c r="C454" s="11" t="s">
        <v>31</v>
      </c>
      <c r="D454" s="8">
        <v>0</v>
      </c>
      <c r="E454" s="8">
        <v>0</v>
      </c>
      <c r="F454" s="8">
        <v>0</v>
      </c>
      <c r="G454" s="8">
        <v>0</v>
      </c>
      <c r="H454" s="8">
        <v>0</v>
      </c>
      <c r="I454" s="8">
        <v>0</v>
      </c>
      <c r="J454" s="8">
        <v>0</v>
      </c>
      <c r="K454" s="8">
        <v>5072.5056999999997</v>
      </c>
      <c r="L454" s="8">
        <v>0</v>
      </c>
      <c r="M454" s="8">
        <v>0</v>
      </c>
      <c r="N454" s="8">
        <v>0</v>
      </c>
      <c r="O454" s="8">
        <v>0</v>
      </c>
      <c r="P454" s="8">
        <v>0</v>
      </c>
      <c r="Q454" s="8">
        <v>0</v>
      </c>
      <c r="R454" s="8">
        <v>0</v>
      </c>
      <c r="S454" s="8">
        <v>0</v>
      </c>
      <c r="T454" s="8">
        <v>0</v>
      </c>
      <c r="U454" s="8">
        <v>1142.0141799999999</v>
      </c>
      <c r="V454" s="8">
        <v>0</v>
      </c>
      <c r="W454" s="8">
        <v>3025</v>
      </c>
      <c r="X454" s="8">
        <v>0</v>
      </c>
      <c r="Y454" s="8">
        <v>3025</v>
      </c>
      <c r="Z454" s="22">
        <v>0</v>
      </c>
      <c r="AA454" s="8">
        <f t="shared" si="950"/>
        <v>0</v>
      </c>
      <c r="AB454" s="25"/>
    </row>
    <row r="455" spans="2:28" ht="30">
      <c r="B455" s="16" t="s">
        <v>1</v>
      </c>
      <c r="C455" s="11" t="s">
        <v>32</v>
      </c>
      <c r="D455" s="8">
        <v>0</v>
      </c>
      <c r="E455" s="8">
        <v>0</v>
      </c>
      <c r="F455" s="8">
        <v>0</v>
      </c>
      <c r="G455" s="8">
        <v>0</v>
      </c>
      <c r="H455" s="8">
        <v>0</v>
      </c>
      <c r="I455" s="8">
        <v>0</v>
      </c>
      <c r="J455" s="8">
        <v>0</v>
      </c>
      <c r="K455" s="8">
        <v>3869.1826500000002</v>
      </c>
      <c r="L455" s="8">
        <v>0</v>
      </c>
      <c r="M455" s="8">
        <v>0</v>
      </c>
      <c r="N455" s="8">
        <v>0</v>
      </c>
      <c r="O455" s="8">
        <v>0</v>
      </c>
      <c r="P455" s="8">
        <v>0</v>
      </c>
      <c r="Q455" s="8">
        <v>0</v>
      </c>
      <c r="R455" s="8">
        <v>0</v>
      </c>
      <c r="S455" s="8">
        <v>0</v>
      </c>
      <c r="T455" s="8">
        <v>0</v>
      </c>
      <c r="U455" s="8">
        <v>865.05511999999999</v>
      </c>
      <c r="V455" s="8">
        <v>0</v>
      </c>
      <c r="W455" s="8">
        <v>0</v>
      </c>
      <c r="X455" s="8">
        <v>0</v>
      </c>
      <c r="Y455" s="8">
        <v>0</v>
      </c>
      <c r="Z455" s="22">
        <v>0</v>
      </c>
      <c r="AA455" s="8">
        <f t="shared" si="950"/>
        <v>0</v>
      </c>
      <c r="AB455" s="25"/>
    </row>
    <row r="456" spans="2:28">
      <c r="B456" s="16" t="s">
        <v>1</v>
      </c>
      <c r="C456" s="7" t="s">
        <v>33</v>
      </c>
      <c r="D456" s="8">
        <v>0</v>
      </c>
      <c r="E456" s="8">
        <v>0</v>
      </c>
      <c r="F456" s="8">
        <v>0</v>
      </c>
      <c r="G456" s="8">
        <v>0</v>
      </c>
      <c r="H456" s="8">
        <v>0</v>
      </c>
      <c r="I456" s="8">
        <v>0</v>
      </c>
      <c r="J456" s="8">
        <v>0</v>
      </c>
      <c r="K456" s="8">
        <v>2771.1654100000001</v>
      </c>
      <c r="L456" s="8">
        <v>0</v>
      </c>
      <c r="M456" s="8">
        <v>0</v>
      </c>
      <c r="N456" s="8">
        <v>0</v>
      </c>
      <c r="O456" s="8">
        <v>0</v>
      </c>
      <c r="P456" s="8">
        <v>0</v>
      </c>
      <c r="Q456" s="8">
        <v>0</v>
      </c>
      <c r="R456" s="8">
        <v>0</v>
      </c>
      <c r="S456" s="8">
        <v>0</v>
      </c>
      <c r="T456" s="8">
        <v>0</v>
      </c>
      <c r="U456" s="8">
        <v>274.75927999999999</v>
      </c>
      <c r="V456" s="8">
        <v>0</v>
      </c>
      <c r="W456" s="8">
        <v>0</v>
      </c>
      <c r="X456" s="8">
        <v>0</v>
      </c>
      <c r="Y456" s="8">
        <v>0</v>
      </c>
      <c r="Z456" s="22">
        <v>0</v>
      </c>
      <c r="AA456" s="8">
        <f t="shared" ref="AA456:AA519" si="1109">Y456-W456</f>
        <v>0</v>
      </c>
      <c r="AB456" s="25"/>
    </row>
    <row r="457" spans="2:28">
      <c r="B457" s="16" t="s">
        <v>172</v>
      </c>
      <c r="C457" s="5" t="s">
        <v>173</v>
      </c>
      <c r="D457" s="6">
        <f t="shared" ref="D457:E458" si="1110">SUM(D468,D471,D477)</f>
        <v>12520</v>
      </c>
      <c r="E457" s="6">
        <f t="shared" si="1110"/>
        <v>0</v>
      </c>
      <c r="F457" s="6">
        <f t="shared" ref="F457:H458" si="1111">SUM(F468,F471,F477)</f>
        <v>11471.825000000001</v>
      </c>
      <c r="G457" s="6">
        <f t="shared" si="1111"/>
        <v>0</v>
      </c>
      <c r="H457" s="6">
        <f t="shared" si="1111"/>
        <v>0</v>
      </c>
      <c r="I457" s="6">
        <f t="shared" ref="I457:L457" si="1112">SUM(I468,I471,I477)</f>
        <v>11443.40295</v>
      </c>
      <c r="J457" s="6">
        <f t="shared" si="1112"/>
        <v>0</v>
      </c>
      <c r="K457" s="6">
        <f t="shared" si="1112"/>
        <v>13305.57828</v>
      </c>
      <c r="L457" s="6">
        <f t="shared" si="1112"/>
        <v>0</v>
      </c>
      <c r="M457" s="6">
        <f t="shared" ref="M457:N458" si="1113">SUM(M468,M471,M477)</f>
        <v>13480</v>
      </c>
      <c r="N457" s="6">
        <f t="shared" si="1113"/>
        <v>0</v>
      </c>
      <c r="O457" s="6">
        <f t="shared" ref="O457:Q458" si="1114">SUM(O468,O471,O477)</f>
        <v>13210</v>
      </c>
      <c r="P457" s="6">
        <f t="shared" si="1114"/>
        <v>0</v>
      </c>
      <c r="Q457" s="6">
        <f t="shared" si="1114"/>
        <v>0</v>
      </c>
      <c r="R457" s="6">
        <f t="shared" ref="R457:V457" si="1115">SUM(R468,R471,R477)</f>
        <v>5516.3585999999996</v>
      </c>
      <c r="S457" s="6">
        <f t="shared" si="1115"/>
        <v>0</v>
      </c>
      <c r="T457" s="6">
        <f t="shared" si="1115"/>
        <v>0</v>
      </c>
      <c r="U457" s="6">
        <f t="shared" si="1115"/>
        <v>4634.8003500000004</v>
      </c>
      <c r="V457" s="6">
        <f t="shared" si="1115"/>
        <v>0</v>
      </c>
      <c r="W457" s="6">
        <f t="shared" ref="W457:X458" si="1116">SUM(W468,W471,W477)</f>
        <v>14060</v>
      </c>
      <c r="X457" s="6">
        <f t="shared" si="1116"/>
        <v>0</v>
      </c>
      <c r="Y457" s="6">
        <f t="shared" ref="Y457:Z458" si="1117">SUM(Y468,Y471,Y477)</f>
        <v>14060</v>
      </c>
      <c r="Z457" s="21">
        <f t="shared" si="1117"/>
        <v>0</v>
      </c>
      <c r="AA457" s="6">
        <f t="shared" si="1109"/>
        <v>0</v>
      </c>
      <c r="AB457" s="25"/>
    </row>
    <row r="458" spans="2:28">
      <c r="B458" s="16" t="s">
        <v>1</v>
      </c>
      <c r="C458" s="7" t="s">
        <v>23</v>
      </c>
      <c r="D458" s="8">
        <f t="shared" si="1110"/>
        <v>12520</v>
      </c>
      <c r="E458" s="8">
        <f t="shared" si="1110"/>
        <v>0</v>
      </c>
      <c r="F458" s="8">
        <f t="shared" si="1111"/>
        <v>11471.825000000001</v>
      </c>
      <c r="G458" s="8">
        <f t="shared" si="1111"/>
        <v>0</v>
      </c>
      <c r="H458" s="8">
        <f t="shared" si="1111"/>
        <v>0</v>
      </c>
      <c r="I458" s="8">
        <f t="shared" ref="I458:L458" si="1118">SUM(I469,I472,I478)</f>
        <v>11443.40295</v>
      </c>
      <c r="J458" s="8">
        <f t="shared" si="1118"/>
        <v>0</v>
      </c>
      <c r="K458" s="8">
        <f t="shared" si="1118"/>
        <v>11552.06847</v>
      </c>
      <c r="L458" s="8">
        <f t="shared" si="1118"/>
        <v>0</v>
      </c>
      <c r="M458" s="8">
        <f t="shared" si="1113"/>
        <v>13480</v>
      </c>
      <c r="N458" s="8">
        <f t="shared" si="1113"/>
        <v>0</v>
      </c>
      <c r="O458" s="8">
        <f t="shared" si="1114"/>
        <v>13210</v>
      </c>
      <c r="P458" s="8">
        <f t="shared" si="1114"/>
        <v>0</v>
      </c>
      <c r="Q458" s="8">
        <f t="shared" si="1114"/>
        <v>0</v>
      </c>
      <c r="R458" s="8">
        <f t="shared" ref="R458:V458" si="1119">SUM(R469,R472,R478)</f>
        <v>5516.3585999999996</v>
      </c>
      <c r="S458" s="8">
        <f t="shared" si="1119"/>
        <v>0</v>
      </c>
      <c r="T458" s="8">
        <f t="shared" si="1119"/>
        <v>0</v>
      </c>
      <c r="U458" s="8">
        <f t="shared" si="1119"/>
        <v>4634.8003500000004</v>
      </c>
      <c r="V458" s="8">
        <f t="shared" si="1119"/>
        <v>0</v>
      </c>
      <c r="W458" s="8">
        <f t="shared" si="1116"/>
        <v>14060</v>
      </c>
      <c r="X458" s="8">
        <f t="shared" si="1116"/>
        <v>0</v>
      </c>
      <c r="Y458" s="8">
        <f t="shared" si="1117"/>
        <v>14060</v>
      </c>
      <c r="Z458" s="22">
        <f t="shared" si="1117"/>
        <v>0</v>
      </c>
      <c r="AA458" s="8">
        <f t="shared" si="1109"/>
        <v>0</v>
      </c>
      <c r="AB458" s="25"/>
    </row>
    <row r="459" spans="2:28">
      <c r="B459" s="16" t="s">
        <v>1</v>
      </c>
      <c r="C459" s="9" t="s">
        <v>24</v>
      </c>
      <c r="D459" s="8">
        <f>SUM(D479)</f>
        <v>0</v>
      </c>
      <c r="E459" s="8">
        <f>SUM(E479)</f>
        <v>0</v>
      </c>
      <c r="F459" s="8">
        <f t="shared" ref="F459:H459" si="1120">SUM(F479)</f>
        <v>0</v>
      </c>
      <c r="G459" s="8">
        <f t="shared" si="1120"/>
        <v>0</v>
      </c>
      <c r="H459" s="8">
        <f t="shared" si="1120"/>
        <v>0</v>
      </c>
      <c r="I459" s="8">
        <f t="shared" ref="I459:L459" si="1121">SUM(I479)</f>
        <v>0</v>
      </c>
      <c r="J459" s="8">
        <f t="shared" si="1121"/>
        <v>0</v>
      </c>
      <c r="K459" s="8">
        <f t="shared" si="1121"/>
        <v>123.07</v>
      </c>
      <c r="L459" s="8">
        <f t="shared" si="1121"/>
        <v>0</v>
      </c>
      <c r="M459" s="8">
        <f>SUM(M479)</f>
        <v>0</v>
      </c>
      <c r="N459" s="8">
        <f>SUM(N479)</f>
        <v>0</v>
      </c>
      <c r="O459" s="8">
        <f t="shared" ref="O459:Q459" si="1122">SUM(O479)</f>
        <v>0</v>
      </c>
      <c r="P459" s="8">
        <f t="shared" si="1122"/>
        <v>0</v>
      </c>
      <c r="Q459" s="8">
        <f t="shared" si="1122"/>
        <v>0</v>
      </c>
      <c r="R459" s="8">
        <f t="shared" ref="R459:V459" si="1123">SUM(R479)</f>
        <v>0</v>
      </c>
      <c r="S459" s="8">
        <f t="shared" si="1123"/>
        <v>0</v>
      </c>
      <c r="T459" s="8">
        <f t="shared" si="1123"/>
        <v>0</v>
      </c>
      <c r="U459" s="8">
        <f t="shared" si="1123"/>
        <v>63.84</v>
      </c>
      <c r="V459" s="8">
        <f t="shared" si="1123"/>
        <v>0</v>
      </c>
      <c r="W459" s="8">
        <f>SUM(W479)</f>
        <v>0</v>
      </c>
      <c r="X459" s="8">
        <f>SUM(X479)</f>
        <v>0</v>
      </c>
      <c r="Y459" s="8">
        <f>SUM(Y479)</f>
        <v>0</v>
      </c>
      <c r="Z459" s="22">
        <f>SUM(Z479)</f>
        <v>0</v>
      </c>
      <c r="AA459" s="8">
        <f t="shared" si="1109"/>
        <v>0</v>
      </c>
      <c r="AB459" s="25"/>
    </row>
    <row r="460" spans="2:28">
      <c r="B460" s="16" t="s">
        <v>1</v>
      </c>
      <c r="C460" s="9" t="s">
        <v>25</v>
      </c>
      <c r="D460" s="8">
        <f>SUM(D473,D480)</f>
        <v>6415</v>
      </c>
      <c r="E460" s="8">
        <f>SUM(E473,E480)</f>
        <v>0</v>
      </c>
      <c r="F460" s="8">
        <f t="shared" ref="F460:H460" si="1124">SUM(F473,F480)</f>
        <v>5211.3249999999998</v>
      </c>
      <c r="G460" s="8">
        <f t="shared" si="1124"/>
        <v>0</v>
      </c>
      <c r="H460" s="8">
        <f t="shared" si="1124"/>
        <v>0</v>
      </c>
      <c r="I460" s="8">
        <f t="shared" ref="I460:L460" si="1125">SUM(I473,I480)</f>
        <v>5182.9250300000003</v>
      </c>
      <c r="J460" s="8">
        <f t="shared" si="1125"/>
        <v>0</v>
      </c>
      <c r="K460" s="8">
        <f t="shared" si="1125"/>
        <v>905.30990999999995</v>
      </c>
      <c r="L460" s="8">
        <f t="shared" si="1125"/>
        <v>0</v>
      </c>
      <c r="M460" s="8">
        <f>SUM(M473,M480)</f>
        <v>5737</v>
      </c>
      <c r="N460" s="8">
        <f>SUM(N473,N480)</f>
        <v>0</v>
      </c>
      <c r="O460" s="8">
        <f t="shared" ref="O460:Q460" si="1126">SUM(O473,O480)</f>
        <v>5737</v>
      </c>
      <c r="P460" s="8">
        <f t="shared" si="1126"/>
        <v>0</v>
      </c>
      <c r="Q460" s="8">
        <f t="shared" si="1126"/>
        <v>0</v>
      </c>
      <c r="R460" s="8">
        <f t="shared" ref="R460:V460" si="1127">SUM(R473,R480)</f>
        <v>1752.4582399999999</v>
      </c>
      <c r="S460" s="8">
        <f t="shared" si="1127"/>
        <v>0</v>
      </c>
      <c r="T460" s="8">
        <f t="shared" si="1127"/>
        <v>0</v>
      </c>
      <c r="U460" s="8">
        <f t="shared" si="1127"/>
        <v>3846.2411400000001</v>
      </c>
      <c r="V460" s="8">
        <f t="shared" si="1127"/>
        <v>0</v>
      </c>
      <c r="W460" s="8">
        <f>SUM(W473,W480)</f>
        <v>0</v>
      </c>
      <c r="X460" s="8">
        <f>SUM(X473,X480)</f>
        <v>0</v>
      </c>
      <c r="Y460" s="8">
        <f>SUM(Y473,Y480)</f>
        <v>0</v>
      </c>
      <c r="Z460" s="22">
        <f>SUM(Z473,Z480)</f>
        <v>0</v>
      </c>
      <c r="AA460" s="8">
        <f t="shared" si="1109"/>
        <v>0</v>
      </c>
      <c r="AB460" s="25"/>
    </row>
    <row r="461" spans="2:28">
      <c r="B461" s="16" t="s">
        <v>1</v>
      </c>
      <c r="C461" s="9" t="s">
        <v>26</v>
      </c>
      <c r="D461" s="8">
        <f>SUM(D481)</f>
        <v>0</v>
      </c>
      <c r="E461" s="8">
        <f>SUM(E481)</f>
        <v>0</v>
      </c>
      <c r="F461" s="8">
        <f t="shared" ref="F461:H461" si="1128">SUM(F481)</f>
        <v>0</v>
      </c>
      <c r="G461" s="8">
        <f t="shared" si="1128"/>
        <v>0</v>
      </c>
      <c r="H461" s="8">
        <f t="shared" si="1128"/>
        <v>0</v>
      </c>
      <c r="I461" s="8">
        <f t="shared" ref="I461:L461" si="1129">SUM(I481)</f>
        <v>0</v>
      </c>
      <c r="J461" s="8">
        <f t="shared" si="1129"/>
        <v>0</v>
      </c>
      <c r="K461" s="8">
        <f t="shared" si="1129"/>
        <v>7386.7416800000001</v>
      </c>
      <c r="L461" s="8">
        <f t="shared" si="1129"/>
        <v>0</v>
      </c>
      <c r="M461" s="8">
        <f>SUM(M481)</f>
        <v>0</v>
      </c>
      <c r="N461" s="8">
        <f>SUM(N481)</f>
        <v>0</v>
      </c>
      <c r="O461" s="8">
        <f t="shared" ref="O461:Q461" si="1130">SUM(O481)</f>
        <v>0</v>
      </c>
      <c r="P461" s="8">
        <f t="shared" si="1130"/>
        <v>0</v>
      </c>
      <c r="Q461" s="8">
        <f t="shared" si="1130"/>
        <v>0</v>
      </c>
      <c r="R461" s="8">
        <f t="shared" ref="R461:V461" si="1131">SUM(R481)</f>
        <v>0</v>
      </c>
      <c r="S461" s="8">
        <f t="shared" si="1131"/>
        <v>0</v>
      </c>
      <c r="T461" s="8">
        <f t="shared" si="1131"/>
        <v>0</v>
      </c>
      <c r="U461" s="8">
        <f t="shared" si="1131"/>
        <v>0</v>
      </c>
      <c r="V461" s="8">
        <f t="shared" si="1131"/>
        <v>0</v>
      </c>
      <c r="W461" s="8">
        <f>SUM(W481)</f>
        <v>0</v>
      </c>
      <c r="X461" s="8">
        <f>SUM(X481)</f>
        <v>0</v>
      </c>
      <c r="Y461" s="8">
        <f>SUM(Y481)</f>
        <v>0</v>
      </c>
      <c r="Z461" s="22">
        <f>SUM(Z481)</f>
        <v>0</v>
      </c>
      <c r="AA461" s="8">
        <f t="shared" si="1109"/>
        <v>0</v>
      </c>
      <c r="AB461" s="25"/>
    </row>
    <row r="462" spans="2:28">
      <c r="B462" s="16" t="s">
        <v>1</v>
      </c>
      <c r="C462" s="9" t="s">
        <v>28</v>
      </c>
      <c r="D462" s="8">
        <f>SUM(D470,D482)</f>
        <v>6105</v>
      </c>
      <c r="E462" s="8">
        <f>SUM(E470,E482)</f>
        <v>0</v>
      </c>
      <c r="F462" s="8">
        <f t="shared" ref="F462:H462" si="1132">SUM(F470,F482)</f>
        <v>6260.5</v>
      </c>
      <c r="G462" s="8">
        <f t="shared" si="1132"/>
        <v>0</v>
      </c>
      <c r="H462" s="8">
        <f t="shared" si="1132"/>
        <v>0</v>
      </c>
      <c r="I462" s="8">
        <f t="shared" ref="I462:L462" si="1133">SUM(I470,I482)</f>
        <v>6260.4779200000003</v>
      </c>
      <c r="J462" s="8">
        <f t="shared" si="1133"/>
        <v>0</v>
      </c>
      <c r="K462" s="8">
        <f t="shared" si="1133"/>
        <v>9.7740600000000004</v>
      </c>
      <c r="L462" s="8">
        <f t="shared" si="1133"/>
        <v>0</v>
      </c>
      <c r="M462" s="8">
        <f>SUM(M470,M482)</f>
        <v>7743</v>
      </c>
      <c r="N462" s="8">
        <f>SUM(N470,N482)</f>
        <v>0</v>
      </c>
      <c r="O462" s="8">
        <f t="shared" ref="O462:Q462" si="1134">SUM(O470,O482)</f>
        <v>7473</v>
      </c>
      <c r="P462" s="8">
        <f t="shared" si="1134"/>
        <v>0</v>
      </c>
      <c r="Q462" s="8">
        <f t="shared" si="1134"/>
        <v>0</v>
      </c>
      <c r="R462" s="8">
        <f t="shared" ref="R462:V462" si="1135">SUM(R470,R482)</f>
        <v>3763.9003600000001</v>
      </c>
      <c r="S462" s="8">
        <f t="shared" si="1135"/>
        <v>0</v>
      </c>
      <c r="T462" s="8">
        <f t="shared" si="1135"/>
        <v>0</v>
      </c>
      <c r="U462" s="8">
        <f t="shared" si="1135"/>
        <v>0</v>
      </c>
      <c r="V462" s="8">
        <f t="shared" si="1135"/>
        <v>0</v>
      </c>
      <c r="W462" s="8">
        <f>SUM(W470,W482)</f>
        <v>8370</v>
      </c>
      <c r="X462" s="8">
        <f>SUM(X470,X482)</f>
        <v>0</v>
      </c>
      <c r="Y462" s="8">
        <f>SUM(Y470,Y482)</f>
        <v>8370</v>
      </c>
      <c r="Z462" s="22">
        <f>SUM(Z470,Z482)</f>
        <v>0</v>
      </c>
      <c r="AA462" s="8">
        <f t="shared" si="1109"/>
        <v>0</v>
      </c>
      <c r="AB462" s="25"/>
    </row>
    <row r="463" spans="2:28">
      <c r="B463" s="16" t="s">
        <v>1</v>
      </c>
      <c r="C463" s="9" t="s">
        <v>29</v>
      </c>
      <c r="D463" s="8">
        <f t="shared" ref="D463:E465" si="1136">SUM(D474,D483)</f>
        <v>0</v>
      </c>
      <c r="E463" s="8">
        <f t="shared" si="1136"/>
        <v>0</v>
      </c>
      <c r="F463" s="8">
        <f t="shared" ref="F463:H465" si="1137">SUM(F474,F483)</f>
        <v>0</v>
      </c>
      <c r="G463" s="8">
        <f t="shared" si="1137"/>
        <v>0</v>
      </c>
      <c r="H463" s="8">
        <f t="shared" si="1137"/>
        <v>0</v>
      </c>
      <c r="I463" s="8">
        <f t="shared" ref="I463:L463" si="1138">SUM(I474,I483)</f>
        <v>0</v>
      </c>
      <c r="J463" s="8">
        <f t="shared" si="1138"/>
        <v>0</v>
      </c>
      <c r="K463" s="8">
        <f t="shared" si="1138"/>
        <v>3127.1728199999998</v>
      </c>
      <c r="L463" s="8">
        <f t="shared" si="1138"/>
        <v>0</v>
      </c>
      <c r="M463" s="8">
        <f t="shared" ref="M463:N465" si="1139">SUM(M474,M483)</f>
        <v>0</v>
      </c>
      <c r="N463" s="8">
        <f t="shared" si="1139"/>
        <v>0</v>
      </c>
      <c r="O463" s="8">
        <f t="shared" ref="O463:Q465" si="1140">SUM(O474,O483)</f>
        <v>0</v>
      </c>
      <c r="P463" s="8">
        <f t="shared" si="1140"/>
        <v>0</v>
      </c>
      <c r="Q463" s="8">
        <f t="shared" si="1140"/>
        <v>0</v>
      </c>
      <c r="R463" s="8">
        <f t="shared" ref="R463:V463" si="1141">SUM(R474,R483)</f>
        <v>0</v>
      </c>
      <c r="S463" s="8">
        <f t="shared" si="1141"/>
        <v>0</v>
      </c>
      <c r="T463" s="8">
        <f t="shared" si="1141"/>
        <v>0</v>
      </c>
      <c r="U463" s="8">
        <f t="shared" si="1141"/>
        <v>724.71920999999998</v>
      </c>
      <c r="V463" s="8">
        <f t="shared" si="1141"/>
        <v>0</v>
      </c>
      <c r="W463" s="8">
        <f t="shared" ref="W463:X465" si="1142">SUM(W474,W483)</f>
        <v>5690</v>
      </c>
      <c r="X463" s="8">
        <f t="shared" si="1142"/>
        <v>0</v>
      </c>
      <c r="Y463" s="8">
        <f t="shared" ref="Y463:Z465" si="1143">SUM(Y474,Y483)</f>
        <v>5690</v>
      </c>
      <c r="Z463" s="22">
        <f t="shared" si="1143"/>
        <v>0</v>
      </c>
      <c r="AA463" s="8">
        <f t="shared" si="1109"/>
        <v>0</v>
      </c>
      <c r="AB463" s="25"/>
    </row>
    <row r="464" spans="2:28">
      <c r="B464" s="16" t="s">
        <v>1</v>
      </c>
      <c r="C464" s="10" t="s">
        <v>30</v>
      </c>
      <c r="D464" s="8">
        <f t="shared" si="1136"/>
        <v>0</v>
      </c>
      <c r="E464" s="8">
        <f t="shared" si="1136"/>
        <v>0</v>
      </c>
      <c r="F464" s="8">
        <f t="shared" si="1137"/>
        <v>0</v>
      </c>
      <c r="G464" s="8">
        <f t="shared" si="1137"/>
        <v>0</v>
      </c>
      <c r="H464" s="8">
        <f t="shared" si="1137"/>
        <v>0</v>
      </c>
      <c r="I464" s="8">
        <f t="shared" ref="I464:L464" si="1144">SUM(I475,I484)</f>
        <v>0</v>
      </c>
      <c r="J464" s="8">
        <f t="shared" si="1144"/>
        <v>0</v>
      </c>
      <c r="K464" s="8">
        <f t="shared" si="1144"/>
        <v>3127.1728199999998</v>
      </c>
      <c r="L464" s="8">
        <f t="shared" si="1144"/>
        <v>0</v>
      </c>
      <c r="M464" s="8">
        <f t="shared" si="1139"/>
        <v>0</v>
      </c>
      <c r="N464" s="8">
        <f t="shared" si="1139"/>
        <v>0</v>
      </c>
      <c r="O464" s="8">
        <f t="shared" si="1140"/>
        <v>0</v>
      </c>
      <c r="P464" s="8">
        <f t="shared" si="1140"/>
        <v>0</v>
      </c>
      <c r="Q464" s="8">
        <f t="shared" si="1140"/>
        <v>0</v>
      </c>
      <c r="R464" s="8">
        <f t="shared" ref="R464:V464" si="1145">SUM(R475,R484)</f>
        <v>0</v>
      </c>
      <c r="S464" s="8">
        <f t="shared" si="1145"/>
        <v>0</v>
      </c>
      <c r="T464" s="8">
        <f t="shared" si="1145"/>
        <v>0</v>
      </c>
      <c r="U464" s="8">
        <f t="shared" si="1145"/>
        <v>724.71920999999998</v>
      </c>
      <c r="V464" s="8">
        <f t="shared" si="1145"/>
        <v>0</v>
      </c>
      <c r="W464" s="8">
        <f t="shared" si="1142"/>
        <v>5690</v>
      </c>
      <c r="X464" s="8">
        <f t="shared" si="1142"/>
        <v>0</v>
      </c>
      <c r="Y464" s="8">
        <f t="shared" si="1143"/>
        <v>5690</v>
      </c>
      <c r="Z464" s="22">
        <f t="shared" si="1143"/>
        <v>0</v>
      </c>
      <c r="AA464" s="8">
        <f t="shared" si="1109"/>
        <v>0</v>
      </c>
      <c r="AB464" s="25"/>
    </row>
    <row r="465" spans="2:28" ht="30">
      <c r="B465" s="16" t="s">
        <v>1</v>
      </c>
      <c r="C465" s="11" t="s">
        <v>31</v>
      </c>
      <c r="D465" s="8">
        <f t="shared" si="1136"/>
        <v>0</v>
      </c>
      <c r="E465" s="8">
        <f t="shared" si="1136"/>
        <v>0</v>
      </c>
      <c r="F465" s="8">
        <f t="shared" si="1137"/>
        <v>0</v>
      </c>
      <c r="G465" s="8">
        <f t="shared" si="1137"/>
        <v>0</v>
      </c>
      <c r="H465" s="8">
        <f t="shared" si="1137"/>
        <v>0</v>
      </c>
      <c r="I465" s="8">
        <f t="shared" ref="I465:L465" si="1146">SUM(I476,I485)</f>
        <v>0</v>
      </c>
      <c r="J465" s="8">
        <f t="shared" si="1146"/>
        <v>0</v>
      </c>
      <c r="K465" s="8">
        <f t="shared" si="1146"/>
        <v>2290.44722</v>
      </c>
      <c r="L465" s="8">
        <f t="shared" si="1146"/>
        <v>0</v>
      </c>
      <c r="M465" s="8">
        <f t="shared" si="1139"/>
        <v>0</v>
      </c>
      <c r="N465" s="8">
        <f t="shared" si="1139"/>
        <v>0</v>
      </c>
      <c r="O465" s="8">
        <f t="shared" si="1140"/>
        <v>0</v>
      </c>
      <c r="P465" s="8">
        <f t="shared" si="1140"/>
        <v>0</v>
      </c>
      <c r="Q465" s="8">
        <f t="shared" si="1140"/>
        <v>0</v>
      </c>
      <c r="R465" s="8">
        <f t="shared" ref="R465:V465" si="1147">SUM(R476,R485)</f>
        <v>0</v>
      </c>
      <c r="S465" s="8">
        <f t="shared" si="1147"/>
        <v>0</v>
      </c>
      <c r="T465" s="8">
        <f t="shared" si="1147"/>
        <v>0</v>
      </c>
      <c r="U465" s="8">
        <f t="shared" si="1147"/>
        <v>724.71920999999998</v>
      </c>
      <c r="V465" s="8">
        <f t="shared" si="1147"/>
        <v>0</v>
      </c>
      <c r="W465" s="8">
        <f t="shared" si="1142"/>
        <v>5690</v>
      </c>
      <c r="X465" s="8">
        <f t="shared" si="1142"/>
        <v>0</v>
      </c>
      <c r="Y465" s="8">
        <f t="shared" si="1143"/>
        <v>5690</v>
      </c>
      <c r="Z465" s="22">
        <f t="shared" si="1143"/>
        <v>0</v>
      </c>
      <c r="AA465" s="8">
        <f t="shared" si="1109"/>
        <v>0</v>
      </c>
      <c r="AB465" s="25"/>
    </row>
    <row r="466" spans="2:28" ht="30">
      <c r="B466" s="16" t="s">
        <v>1</v>
      </c>
      <c r="C466" s="11" t="s">
        <v>32</v>
      </c>
      <c r="D466" s="8">
        <f t="shared" ref="D466:E467" si="1148">SUM(D486)</f>
        <v>0</v>
      </c>
      <c r="E466" s="8">
        <f t="shared" si="1148"/>
        <v>0</v>
      </c>
      <c r="F466" s="8">
        <f t="shared" ref="F466:H467" si="1149">SUM(F486)</f>
        <v>0</v>
      </c>
      <c r="G466" s="8">
        <f t="shared" si="1149"/>
        <v>0</v>
      </c>
      <c r="H466" s="8">
        <f t="shared" si="1149"/>
        <v>0</v>
      </c>
      <c r="I466" s="8">
        <f t="shared" ref="I466:L466" si="1150">SUM(I486)</f>
        <v>0</v>
      </c>
      <c r="J466" s="8">
        <f t="shared" si="1150"/>
        <v>0</v>
      </c>
      <c r="K466" s="8">
        <f t="shared" si="1150"/>
        <v>836.72559999999999</v>
      </c>
      <c r="L466" s="8">
        <f t="shared" si="1150"/>
        <v>0</v>
      </c>
      <c r="M466" s="8">
        <f t="shared" ref="M466:N467" si="1151">SUM(M486)</f>
        <v>0</v>
      </c>
      <c r="N466" s="8">
        <f t="shared" si="1151"/>
        <v>0</v>
      </c>
      <c r="O466" s="8">
        <f t="shared" ref="O466:Q467" si="1152">SUM(O486)</f>
        <v>0</v>
      </c>
      <c r="P466" s="8">
        <f t="shared" si="1152"/>
        <v>0</v>
      </c>
      <c r="Q466" s="8">
        <f t="shared" si="1152"/>
        <v>0</v>
      </c>
      <c r="R466" s="8">
        <f t="shared" ref="R466:V466" si="1153">SUM(R486)</f>
        <v>0</v>
      </c>
      <c r="S466" s="8">
        <f t="shared" si="1153"/>
        <v>0</v>
      </c>
      <c r="T466" s="8">
        <f t="shared" si="1153"/>
        <v>0</v>
      </c>
      <c r="U466" s="8">
        <f t="shared" si="1153"/>
        <v>0</v>
      </c>
      <c r="V466" s="8">
        <f t="shared" si="1153"/>
        <v>0</v>
      </c>
      <c r="W466" s="8">
        <f t="shared" ref="W466:X467" si="1154">SUM(W486)</f>
        <v>0</v>
      </c>
      <c r="X466" s="8">
        <f t="shared" si="1154"/>
        <v>0</v>
      </c>
      <c r="Y466" s="8">
        <f t="shared" ref="Y466:Z467" si="1155">SUM(Y486)</f>
        <v>0</v>
      </c>
      <c r="Z466" s="22">
        <f t="shared" si="1155"/>
        <v>0</v>
      </c>
      <c r="AA466" s="8">
        <f t="shared" si="1109"/>
        <v>0</v>
      </c>
      <c r="AB466" s="25"/>
    </row>
    <row r="467" spans="2:28">
      <c r="B467" s="16" t="s">
        <v>1</v>
      </c>
      <c r="C467" s="7" t="s">
        <v>33</v>
      </c>
      <c r="D467" s="8">
        <f t="shared" si="1148"/>
        <v>0</v>
      </c>
      <c r="E467" s="8">
        <f t="shared" si="1148"/>
        <v>0</v>
      </c>
      <c r="F467" s="8">
        <f t="shared" si="1149"/>
        <v>0</v>
      </c>
      <c r="G467" s="8">
        <f t="shared" si="1149"/>
        <v>0</v>
      </c>
      <c r="H467" s="8">
        <f t="shared" si="1149"/>
        <v>0</v>
      </c>
      <c r="I467" s="8">
        <f t="shared" ref="I467:L467" si="1156">SUM(I487)</f>
        <v>0</v>
      </c>
      <c r="J467" s="8">
        <f t="shared" si="1156"/>
        <v>0</v>
      </c>
      <c r="K467" s="8">
        <f t="shared" si="1156"/>
        <v>1753.50981</v>
      </c>
      <c r="L467" s="8">
        <f t="shared" si="1156"/>
        <v>0</v>
      </c>
      <c r="M467" s="8">
        <f t="shared" si="1151"/>
        <v>0</v>
      </c>
      <c r="N467" s="8">
        <f t="shared" si="1151"/>
        <v>0</v>
      </c>
      <c r="O467" s="8">
        <f t="shared" si="1152"/>
        <v>0</v>
      </c>
      <c r="P467" s="8">
        <f t="shared" si="1152"/>
        <v>0</v>
      </c>
      <c r="Q467" s="8">
        <f t="shared" si="1152"/>
        <v>0</v>
      </c>
      <c r="R467" s="8">
        <f t="shared" ref="R467:V467" si="1157">SUM(R487)</f>
        <v>0</v>
      </c>
      <c r="S467" s="8">
        <f t="shared" si="1157"/>
        <v>0</v>
      </c>
      <c r="T467" s="8">
        <f t="shared" si="1157"/>
        <v>0</v>
      </c>
      <c r="U467" s="8">
        <f t="shared" si="1157"/>
        <v>0</v>
      </c>
      <c r="V467" s="8">
        <f t="shared" si="1157"/>
        <v>0</v>
      </c>
      <c r="W467" s="8">
        <f t="shared" si="1154"/>
        <v>0</v>
      </c>
      <c r="X467" s="8">
        <f t="shared" si="1154"/>
        <v>0</v>
      </c>
      <c r="Y467" s="8">
        <f t="shared" si="1155"/>
        <v>0</v>
      </c>
      <c r="Z467" s="22">
        <f t="shared" si="1155"/>
        <v>0</v>
      </c>
      <c r="AA467" s="8">
        <f t="shared" si="1109"/>
        <v>0</v>
      </c>
      <c r="AB467" s="25"/>
    </row>
    <row r="468" spans="2:28">
      <c r="B468" s="16" t="s">
        <v>174</v>
      </c>
      <c r="C468" s="5" t="s">
        <v>175</v>
      </c>
      <c r="D468" s="6">
        <f t="shared" ref="D468:E469" si="1158">SUM(D469)</f>
        <v>6105</v>
      </c>
      <c r="E468" s="6">
        <f t="shared" si="1158"/>
        <v>0</v>
      </c>
      <c r="F468" s="6">
        <f t="shared" ref="F468:H469" si="1159">SUM(F469)</f>
        <v>6260.5</v>
      </c>
      <c r="G468" s="6">
        <f t="shared" si="1159"/>
        <v>0</v>
      </c>
      <c r="H468" s="6">
        <f t="shared" si="1159"/>
        <v>0</v>
      </c>
      <c r="I468" s="6">
        <f t="shared" ref="I468:L469" si="1160">SUM(I469)</f>
        <v>6260.4779200000003</v>
      </c>
      <c r="J468" s="6">
        <f t="shared" si="1160"/>
        <v>0</v>
      </c>
      <c r="K468" s="6">
        <f t="shared" si="1160"/>
        <v>0</v>
      </c>
      <c r="L468" s="6">
        <f t="shared" si="1160"/>
        <v>0</v>
      </c>
      <c r="M468" s="6">
        <f t="shared" ref="M468:N469" si="1161">SUM(M469)</f>
        <v>7743</v>
      </c>
      <c r="N468" s="6">
        <f t="shared" si="1161"/>
        <v>0</v>
      </c>
      <c r="O468" s="6">
        <f t="shared" ref="O468:Q469" si="1162">SUM(O469)</f>
        <v>7473</v>
      </c>
      <c r="P468" s="6">
        <f t="shared" si="1162"/>
        <v>0</v>
      </c>
      <c r="Q468" s="6">
        <f t="shared" si="1162"/>
        <v>0</v>
      </c>
      <c r="R468" s="6">
        <f t="shared" ref="R468:V469" si="1163">SUM(R469)</f>
        <v>3763.9003600000001</v>
      </c>
      <c r="S468" s="6">
        <f t="shared" si="1163"/>
        <v>0</v>
      </c>
      <c r="T468" s="6">
        <f t="shared" si="1163"/>
        <v>0</v>
      </c>
      <c r="U468" s="6">
        <f t="shared" si="1163"/>
        <v>0</v>
      </c>
      <c r="V468" s="6">
        <f t="shared" si="1163"/>
        <v>0</v>
      </c>
      <c r="W468" s="6">
        <f t="shared" ref="W468:X469" si="1164">SUM(W469)</f>
        <v>8370</v>
      </c>
      <c r="X468" s="6">
        <f t="shared" si="1164"/>
        <v>0</v>
      </c>
      <c r="Y468" s="6">
        <f t="shared" ref="Y468:Z469" si="1165">SUM(Y469)</f>
        <v>8370</v>
      </c>
      <c r="Z468" s="21">
        <f t="shared" si="1165"/>
        <v>0</v>
      </c>
      <c r="AA468" s="6">
        <f t="shared" si="1109"/>
        <v>0</v>
      </c>
      <c r="AB468" s="25"/>
    </row>
    <row r="469" spans="2:28">
      <c r="B469" s="16" t="s">
        <v>1</v>
      </c>
      <c r="C469" s="7" t="s">
        <v>23</v>
      </c>
      <c r="D469" s="8">
        <f t="shared" si="1158"/>
        <v>6105</v>
      </c>
      <c r="E469" s="8">
        <f t="shared" si="1158"/>
        <v>0</v>
      </c>
      <c r="F469" s="8">
        <f t="shared" si="1159"/>
        <v>6260.5</v>
      </c>
      <c r="G469" s="8">
        <f t="shared" si="1159"/>
        <v>0</v>
      </c>
      <c r="H469" s="8">
        <f t="shared" si="1159"/>
        <v>0</v>
      </c>
      <c r="I469" s="8">
        <f t="shared" si="1160"/>
        <v>6260.4779200000003</v>
      </c>
      <c r="J469" s="8">
        <f t="shared" si="1160"/>
        <v>0</v>
      </c>
      <c r="K469" s="8">
        <f t="shared" si="1160"/>
        <v>0</v>
      </c>
      <c r="L469" s="8">
        <f t="shared" si="1160"/>
        <v>0</v>
      </c>
      <c r="M469" s="8">
        <f t="shared" si="1161"/>
        <v>7743</v>
      </c>
      <c r="N469" s="8">
        <f t="shared" si="1161"/>
        <v>0</v>
      </c>
      <c r="O469" s="8">
        <f t="shared" si="1162"/>
        <v>7473</v>
      </c>
      <c r="P469" s="8">
        <f t="shared" si="1162"/>
        <v>0</v>
      </c>
      <c r="Q469" s="8">
        <f t="shared" si="1162"/>
        <v>0</v>
      </c>
      <c r="R469" s="8">
        <f t="shared" si="1163"/>
        <v>3763.9003600000001</v>
      </c>
      <c r="S469" s="8">
        <f t="shared" si="1163"/>
        <v>0</v>
      </c>
      <c r="T469" s="8">
        <f t="shared" si="1163"/>
        <v>0</v>
      </c>
      <c r="U469" s="8">
        <f t="shared" si="1163"/>
        <v>0</v>
      </c>
      <c r="V469" s="8">
        <f t="shared" si="1163"/>
        <v>0</v>
      </c>
      <c r="W469" s="8">
        <f t="shared" si="1164"/>
        <v>8370</v>
      </c>
      <c r="X469" s="8">
        <f t="shared" si="1164"/>
        <v>0</v>
      </c>
      <c r="Y469" s="8">
        <f t="shared" si="1165"/>
        <v>8370</v>
      </c>
      <c r="Z469" s="22">
        <f t="shared" si="1165"/>
        <v>0</v>
      </c>
      <c r="AA469" s="8">
        <f t="shared" si="1109"/>
        <v>0</v>
      </c>
      <c r="AB469" s="25"/>
    </row>
    <row r="470" spans="2:28">
      <c r="B470" s="16" t="s">
        <v>1</v>
      </c>
      <c r="C470" s="9" t="s">
        <v>28</v>
      </c>
      <c r="D470" s="8">
        <v>6105</v>
      </c>
      <c r="E470" s="8">
        <v>0</v>
      </c>
      <c r="F470" s="8">
        <v>6260.5</v>
      </c>
      <c r="G470" s="8">
        <v>0</v>
      </c>
      <c r="H470" s="8">
        <v>0</v>
      </c>
      <c r="I470" s="8">
        <v>6260.4779200000003</v>
      </c>
      <c r="J470" s="8">
        <v>0</v>
      </c>
      <c r="K470" s="8">
        <v>0</v>
      </c>
      <c r="L470" s="8">
        <v>0</v>
      </c>
      <c r="M470" s="8">
        <v>7743</v>
      </c>
      <c r="N470" s="8">
        <v>0</v>
      </c>
      <c r="O470" s="8">
        <v>7473</v>
      </c>
      <c r="P470" s="8">
        <v>0</v>
      </c>
      <c r="Q470" s="8">
        <v>0</v>
      </c>
      <c r="R470" s="8">
        <v>3763.9003600000001</v>
      </c>
      <c r="S470" s="8">
        <v>0</v>
      </c>
      <c r="T470" s="8">
        <v>0</v>
      </c>
      <c r="U470" s="8">
        <v>0</v>
      </c>
      <c r="V470" s="8">
        <v>0</v>
      </c>
      <c r="W470" s="8">
        <v>8370</v>
      </c>
      <c r="X470" s="8">
        <v>0</v>
      </c>
      <c r="Y470" s="8">
        <v>8370</v>
      </c>
      <c r="Z470" s="22">
        <v>0</v>
      </c>
      <c r="AA470" s="8">
        <f t="shared" si="1109"/>
        <v>0</v>
      </c>
      <c r="AB470" s="25"/>
    </row>
    <row r="471" spans="2:28" ht="60">
      <c r="B471" s="16" t="s">
        <v>176</v>
      </c>
      <c r="C471" s="5" t="s">
        <v>177</v>
      </c>
      <c r="D471" s="6">
        <f>SUM(D472)</f>
        <v>4000</v>
      </c>
      <c r="E471" s="6">
        <f>SUM(E472)</f>
        <v>0</v>
      </c>
      <c r="F471" s="6">
        <f t="shared" ref="F471:H471" si="1166">SUM(F472)</f>
        <v>3051.3249999999998</v>
      </c>
      <c r="G471" s="6">
        <f t="shared" si="1166"/>
        <v>0</v>
      </c>
      <c r="H471" s="6">
        <f t="shared" si="1166"/>
        <v>0</v>
      </c>
      <c r="I471" s="6">
        <f t="shared" ref="I471:L471" si="1167">SUM(I472)</f>
        <v>3023.0816399999999</v>
      </c>
      <c r="J471" s="6">
        <f t="shared" si="1167"/>
        <v>0</v>
      </c>
      <c r="K471" s="6">
        <f t="shared" si="1167"/>
        <v>0</v>
      </c>
      <c r="L471" s="6">
        <f t="shared" si="1167"/>
        <v>0</v>
      </c>
      <c r="M471" s="6">
        <f>SUM(M472)</f>
        <v>3317</v>
      </c>
      <c r="N471" s="6">
        <f>SUM(N472)</f>
        <v>0</v>
      </c>
      <c r="O471" s="6">
        <f t="shared" ref="O471:Q471" si="1168">SUM(O472)</f>
        <v>3317</v>
      </c>
      <c r="P471" s="6">
        <f t="shared" si="1168"/>
        <v>0</v>
      </c>
      <c r="Q471" s="6">
        <f t="shared" si="1168"/>
        <v>0</v>
      </c>
      <c r="R471" s="6">
        <f t="shared" ref="R471:V471" si="1169">SUM(R472)</f>
        <v>973.72583999999995</v>
      </c>
      <c r="S471" s="6">
        <f t="shared" si="1169"/>
        <v>0</v>
      </c>
      <c r="T471" s="6">
        <f t="shared" si="1169"/>
        <v>0</v>
      </c>
      <c r="U471" s="6">
        <f t="shared" si="1169"/>
        <v>0</v>
      </c>
      <c r="V471" s="6">
        <f t="shared" si="1169"/>
        <v>0</v>
      </c>
      <c r="W471" s="6">
        <f>SUM(W472)</f>
        <v>2590</v>
      </c>
      <c r="X471" s="6">
        <f>SUM(X472)</f>
        <v>0</v>
      </c>
      <c r="Y471" s="6">
        <f>SUM(Y472)</f>
        <v>2590</v>
      </c>
      <c r="Z471" s="21">
        <f>SUM(Z472)</f>
        <v>0</v>
      </c>
      <c r="AA471" s="6">
        <f t="shared" si="1109"/>
        <v>0</v>
      </c>
      <c r="AB471" s="25"/>
    </row>
    <row r="472" spans="2:28">
      <c r="B472" s="16" t="s">
        <v>1</v>
      </c>
      <c r="C472" s="7" t="s">
        <v>23</v>
      </c>
      <c r="D472" s="8">
        <f>SUM(D473:D474)</f>
        <v>4000</v>
      </c>
      <c r="E472" s="8">
        <f>SUM(E473:E474)</f>
        <v>0</v>
      </c>
      <c r="F472" s="8">
        <f t="shared" ref="F472:H472" si="1170">SUM(F473:F474)</f>
        <v>3051.3249999999998</v>
      </c>
      <c r="G472" s="8">
        <f t="shared" si="1170"/>
        <v>0</v>
      </c>
      <c r="H472" s="8">
        <f t="shared" si="1170"/>
        <v>0</v>
      </c>
      <c r="I472" s="8">
        <f t="shared" ref="I472:L472" si="1171">SUM(I473:I474)</f>
        <v>3023.0816399999999</v>
      </c>
      <c r="J472" s="8">
        <f t="shared" si="1171"/>
        <v>0</v>
      </c>
      <c r="K472" s="8">
        <f t="shared" si="1171"/>
        <v>0</v>
      </c>
      <c r="L472" s="8">
        <f t="shared" si="1171"/>
        <v>0</v>
      </c>
      <c r="M472" s="8">
        <f>SUM(M473:M474)</f>
        <v>3317</v>
      </c>
      <c r="N472" s="8">
        <f>SUM(N473:N474)</f>
        <v>0</v>
      </c>
      <c r="O472" s="8">
        <f t="shared" ref="O472:Q472" si="1172">SUM(O473:O474)</f>
        <v>3317</v>
      </c>
      <c r="P472" s="8">
        <f t="shared" si="1172"/>
        <v>0</v>
      </c>
      <c r="Q472" s="8">
        <f t="shared" si="1172"/>
        <v>0</v>
      </c>
      <c r="R472" s="8">
        <f t="shared" ref="R472:V472" si="1173">SUM(R473:R474)</f>
        <v>973.72583999999995</v>
      </c>
      <c r="S472" s="8">
        <f t="shared" si="1173"/>
        <v>0</v>
      </c>
      <c r="T472" s="8">
        <f t="shared" si="1173"/>
        <v>0</v>
      </c>
      <c r="U472" s="8">
        <f t="shared" si="1173"/>
        <v>0</v>
      </c>
      <c r="V472" s="8">
        <f t="shared" si="1173"/>
        <v>0</v>
      </c>
      <c r="W472" s="8">
        <f>SUM(W473:W474)</f>
        <v>2590</v>
      </c>
      <c r="X472" s="8">
        <f>SUM(X473:X474)</f>
        <v>0</v>
      </c>
      <c r="Y472" s="8">
        <f>SUM(Y473:Y474)</f>
        <v>2590</v>
      </c>
      <c r="Z472" s="22">
        <f>SUM(Z473:Z474)</f>
        <v>0</v>
      </c>
      <c r="AA472" s="8">
        <f t="shared" si="1109"/>
        <v>0</v>
      </c>
      <c r="AB472" s="25"/>
    </row>
    <row r="473" spans="2:28">
      <c r="B473" s="16" t="s">
        <v>1</v>
      </c>
      <c r="C473" s="9" t="s">
        <v>25</v>
      </c>
      <c r="D473" s="8">
        <v>4000</v>
      </c>
      <c r="E473" s="8">
        <v>0</v>
      </c>
      <c r="F473" s="8">
        <v>3051.3249999999998</v>
      </c>
      <c r="G473" s="8">
        <v>0</v>
      </c>
      <c r="H473" s="8">
        <v>0</v>
      </c>
      <c r="I473" s="8">
        <v>3023.0816399999999</v>
      </c>
      <c r="J473" s="8">
        <v>0</v>
      </c>
      <c r="K473" s="8">
        <v>0</v>
      </c>
      <c r="L473" s="8">
        <v>0</v>
      </c>
      <c r="M473" s="8">
        <v>3317</v>
      </c>
      <c r="N473" s="8">
        <v>0</v>
      </c>
      <c r="O473" s="8">
        <v>3317</v>
      </c>
      <c r="P473" s="8">
        <v>0</v>
      </c>
      <c r="Q473" s="8">
        <v>0</v>
      </c>
      <c r="R473" s="8">
        <v>973.72583999999995</v>
      </c>
      <c r="S473" s="8">
        <v>0</v>
      </c>
      <c r="T473" s="8">
        <v>0</v>
      </c>
      <c r="U473" s="8">
        <v>0</v>
      </c>
      <c r="V473" s="8">
        <v>0</v>
      </c>
      <c r="W473" s="8">
        <v>0</v>
      </c>
      <c r="X473" s="8">
        <v>0</v>
      </c>
      <c r="Y473" s="8">
        <v>0</v>
      </c>
      <c r="Z473" s="22">
        <v>0</v>
      </c>
      <c r="AA473" s="8">
        <f t="shared" si="1109"/>
        <v>0</v>
      </c>
      <c r="AB473" s="25"/>
    </row>
    <row r="474" spans="2:28">
      <c r="B474" s="16" t="s">
        <v>1</v>
      </c>
      <c r="C474" s="9" t="s">
        <v>29</v>
      </c>
      <c r="D474" s="8">
        <f t="shared" ref="D474:E475" si="1174">SUM(D475)</f>
        <v>0</v>
      </c>
      <c r="E474" s="8">
        <f t="shared" si="1174"/>
        <v>0</v>
      </c>
      <c r="F474" s="8">
        <f t="shared" ref="F474:H475" si="1175">SUM(F475)</f>
        <v>0</v>
      </c>
      <c r="G474" s="8">
        <f t="shared" si="1175"/>
        <v>0</v>
      </c>
      <c r="H474" s="8">
        <f t="shared" si="1175"/>
        <v>0</v>
      </c>
      <c r="I474" s="8">
        <f t="shared" ref="I474:L475" si="1176">SUM(I475)</f>
        <v>0</v>
      </c>
      <c r="J474" s="8">
        <f t="shared" si="1176"/>
        <v>0</v>
      </c>
      <c r="K474" s="8">
        <f t="shared" si="1176"/>
        <v>0</v>
      </c>
      <c r="L474" s="8">
        <f t="shared" si="1176"/>
        <v>0</v>
      </c>
      <c r="M474" s="8">
        <f t="shared" ref="M474:N475" si="1177">SUM(M475)</f>
        <v>0</v>
      </c>
      <c r="N474" s="8">
        <f t="shared" si="1177"/>
        <v>0</v>
      </c>
      <c r="O474" s="8">
        <f t="shared" ref="O474:Q475" si="1178">SUM(O475)</f>
        <v>0</v>
      </c>
      <c r="P474" s="8">
        <f t="shared" si="1178"/>
        <v>0</v>
      </c>
      <c r="Q474" s="8">
        <f t="shared" si="1178"/>
        <v>0</v>
      </c>
      <c r="R474" s="8">
        <f t="shared" ref="R474:V475" si="1179">SUM(R475)</f>
        <v>0</v>
      </c>
      <c r="S474" s="8">
        <f t="shared" si="1179"/>
        <v>0</v>
      </c>
      <c r="T474" s="8">
        <f t="shared" si="1179"/>
        <v>0</v>
      </c>
      <c r="U474" s="8">
        <f t="shared" si="1179"/>
        <v>0</v>
      </c>
      <c r="V474" s="8">
        <f t="shared" si="1179"/>
        <v>0</v>
      </c>
      <c r="W474" s="8">
        <f t="shared" ref="W474:X475" si="1180">SUM(W475)</f>
        <v>2590</v>
      </c>
      <c r="X474" s="8">
        <f t="shared" si="1180"/>
        <v>0</v>
      </c>
      <c r="Y474" s="8">
        <f t="shared" ref="Y474:Z475" si="1181">SUM(Y475)</f>
        <v>2590</v>
      </c>
      <c r="Z474" s="22">
        <f t="shared" si="1181"/>
        <v>0</v>
      </c>
      <c r="AA474" s="8">
        <f t="shared" si="1109"/>
        <v>0</v>
      </c>
      <c r="AB474" s="25"/>
    </row>
    <row r="475" spans="2:28">
      <c r="B475" s="16" t="s">
        <v>1</v>
      </c>
      <c r="C475" s="10" t="s">
        <v>30</v>
      </c>
      <c r="D475" s="8">
        <f t="shared" si="1174"/>
        <v>0</v>
      </c>
      <c r="E475" s="8">
        <f t="shared" si="1174"/>
        <v>0</v>
      </c>
      <c r="F475" s="8">
        <f t="shared" si="1175"/>
        <v>0</v>
      </c>
      <c r="G475" s="8">
        <f t="shared" si="1175"/>
        <v>0</v>
      </c>
      <c r="H475" s="8">
        <f t="shared" si="1175"/>
        <v>0</v>
      </c>
      <c r="I475" s="8">
        <f t="shared" si="1176"/>
        <v>0</v>
      </c>
      <c r="J475" s="8">
        <f t="shared" si="1176"/>
        <v>0</v>
      </c>
      <c r="K475" s="8">
        <f t="shared" si="1176"/>
        <v>0</v>
      </c>
      <c r="L475" s="8">
        <f t="shared" si="1176"/>
        <v>0</v>
      </c>
      <c r="M475" s="8">
        <f t="shared" si="1177"/>
        <v>0</v>
      </c>
      <c r="N475" s="8">
        <f t="shared" si="1177"/>
        <v>0</v>
      </c>
      <c r="O475" s="8">
        <f t="shared" si="1178"/>
        <v>0</v>
      </c>
      <c r="P475" s="8">
        <f t="shared" si="1178"/>
        <v>0</v>
      </c>
      <c r="Q475" s="8">
        <f t="shared" si="1178"/>
        <v>0</v>
      </c>
      <c r="R475" s="8">
        <f t="shared" si="1179"/>
        <v>0</v>
      </c>
      <c r="S475" s="8">
        <f t="shared" si="1179"/>
        <v>0</v>
      </c>
      <c r="T475" s="8">
        <f t="shared" si="1179"/>
        <v>0</v>
      </c>
      <c r="U475" s="8">
        <f t="shared" si="1179"/>
        <v>0</v>
      </c>
      <c r="V475" s="8">
        <f t="shared" si="1179"/>
        <v>0</v>
      </c>
      <c r="W475" s="8">
        <f t="shared" si="1180"/>
        <v>2590</v>
      </c>
      <c r="X475" s="8">
        <f t="shared" si="1180"/>
        <v>0</v>
      </c>
      <c r="Y475" s="8">
        <f t="shared" si="1181"/>
        <v>2590</v>
      </c>
      <c r="Z475" s="22">
        <f t="shared" si="1181"/>
        <v>0</v>
      </c>
      <c r="AA475" s="8">
        <f t="shared" si="1109"/>
        <v>0</v>
      </c>
      <c r="AB475" s="25"/>
    </row>
    <row r="476" spans="2:28" ht="30">
      <c r="B476" s="16" t="s">
        <v>1</v>
      </c>
      <c r="C476" s="11" t="s">
        <v>31</v>
      </c>
      <c r="D476" s="8">
        <v>0</v>
      </c>
      <c r="E476" s="8">
        <v>0</v>
      </c>
      <c r="F476" s="8">
        <v>0</v>
      </c>
      <c r="G476" s="8">
        <v>0</v>
      </c>
      <c r="H476" s="8">
        <v>0</v>
      </c>
      <c r="I476" s="8">
        <v>0</v>
      </c>
      <c r="J476" s="8">
        <v>0</v>
      </c>
      <c r="K476" s="8">
        <v>0</v>
      </c>
      <c r="L476" s="8">
        <v>0</v>
      </c>
      <c r="M476" s="8">
        <v>0</v>
      </c>
      <c r="N476" s="8">
        <v>0</v>
      </c>
      <c r="O476" s="8">
        <v>0</v>
      </c>
      <c r="P476" s="8">
        <v>0</v>
      </c>
      <c r="Q476" s="8">
        <v>0</v>
      </c>
      <c r="R476" s="8">
        <v>0</v>
      </c>
      <c r="S476" s="8">
        <v>0</v>
      </c>
      <c r="T476" s="8">
        <v>0</v>
      </c>
      <c r="U476" s="8">
        <v>0</v>
      </c>
      <c r="V476" s="8">
        <v>0</v>
      </c>
      <c r="W476" s="8">
        <v>2590</v>
      </c>
      <c r="X476" s="8">
        <v>0</v>
      </c>
      <c r="Y476" s="8">
        <v>2590</v>
      </c>
      <c r="Z476" s="22">
        <v>0</v>
      </c>
      <c r="AA476" s="8">
        <f t="shared" si="1109"/>
        <v>0</v>
      </c>
      <c r="AB476" s="25"/>
    </row>
    <row r="477" spans="2:28" ht="90">
      <c r="B477" s="16" t="s">
        <v>178</v>
      </c>
      <c r="C477" s="5" t="s">
        <v>179</v>
      </c>
      <c r="D477" s="6">
        <f>SUM(D478,D487)</f>
        <v>2415</v>
      </c>
      <c r="E477" s="6">
        <f>SUM(E478,E487)</f>
        <v>0</v>
      </c>
      <c r="F477" s="6">
        <f t="shared" ref="F477:H477" si="1182">SUM(F478,F487)</f>
        <v>2160</v>
      </c>
      <c r="G477" s="6">
        <f t="shared" si="1182"/>
        <v>0</v>
      </c>
      <c r="H477" s="6">
        <f t="shared" si="1182"/>
        <v>0</v>
      </c>
      <c r="I477" s="6">
        <f t="shared" ref="I477:L477" si="1183">SUM(I478,I487)</f>
        <v>2159.84339</v>
      </c>
      <c r="J477" s="6">
        <f t="shared" si="1183"/>
        <v>0</v>
      </c>
      <c r="K477" s="6">
        <f t="shared" si="1183"/>
        <v>13305.57828</v>
      </c>
      <c r="L477" s="6">
        <f t="shared" si="1183"/>
        <v>0</v>
      </c>
      <c r="M477" s="6">
        <f>SUM(M478,M487)</f>
        <v>2420</v>
      </c>
      <c r="N477" s="6">
        <f>SUM(N478,N487)</f>
        <v>0</v>
      </c>
      <c r="O477" s="6">
        <f t="shared" ref="O477:Q477" si="1184">SUM(O478,O487)</f>
        <v>2420</v>
      </c>
      <c r="P477" s="6">
        <f t="shared" si="1184"/>
        <v>0</v>
      </c>
      <c r="Q477" s="6">
        <f t="shared" si="1184"/>
        <v>0</v>
      </c>
      <c r="R477" s="6">
        <f t="shared" ref="R477:V477" si="1185">SUM(R478,R487)</f>
        <v>778.73239999999998</v>
      </c>
      <c r="S477" s="6">
        <f t="shared" si="1185"/>
        <v>0</v>
      </c>
      <c r="T477" s="6">
        <f t="shared" si="1185"/>
        <v>0</v>
      </c>
      <c r="U477" s="6">
        <f t="shared" si="1185"/>
        <v>4634.8003500000004</v>
      </c>
      <c r="V477" s="6">
        <f t="shared" si="1185"/>
        <v>0</v>
      </c>
      <c r="W477" s="6">
        <f>SUM(W478,W487)</f>
        <v>3100</v>
      </c>
      <c r="X477" s="6">
        <f>SUM(X478,X487)</f>
        <v>0</v>
      </c>
      <c r="Y477" s="6">
        <f>SUM(Y478,Y487)</f>
        <v>3100</v>
      </c>
      <c r="Z477" s="21">
        <f>SUM(Z478,Z487)</f>
        <v>0</v>
      </c>
      <c r="AA477" s="6">
        <f t="shared" si="1109"/>
        <v>0</v>
      </c>
      <c r="AB477" s="25"/>
    </row>
    <row r="478" spans="2:28">
      <c r="B478" s="16" t="s">
        <v>1</v>
      </c>
      <c r="C478" s="7" t="s">
        <v>23</v>
      </c>
      <c r="D478" s="8">
        <f>SUM(D479:D483)</f>
        <v>2415</v>
      </c>
      <c r="E478" s="8">
        <f>SUM(E479:E483)</f>
        <v>0</v>
      </c>
      <c r="F478" s="8">
        <f t="shared" ref="F478:H478" si="1186">SUM(F479:F483)</f>
        <v>2160</v>
      </c>
      <c r="G478" s="8">
        <f t="shared" si="1186"/>
        <v>0</v>
      </c>
      <c r="H478" s="8">
        <f t="shared" si="1186"/>
        <v>0</v>
      </c>
      <c r="I478" s="8">
        <f t="shared" ref="I478:L478" si="1187">SUM(I479:I483)</f>
        <v>2159.84339</v>
      </c>
      <c r="J478" s="8">
        <f t="shared" si="1187"/>
        <v>0</v>
      </c>
      <c r="K478" s="8">
        <f t="shared" si="1187"/>
        <v>11552.06847</v>
      </c>
      <c r="L478" s="8">
        <f t="shared" si="1187"/>
        <v>0</v>
      </c>
      <c r="M478" s="8">
        <f>SUM(M479:M483)</f>
        <v>2420</v>
      </c>
      <c r="N478" s="8">
        <f>SUM(N479:N483)</f>
        <v>0</v>
      </c>
      <c r="O478" s="8">
        <f t="shared" ref="O478:Q478" si="1188">SUM(O479:O483)</f>
        <v>2420</v>
      </c>
      <c r="P478" s="8">
        <f t="shared" si="1188"/>
        <v>0</v>
      </c>
      <c r="Q478" s="8">
        <f t="shared" si="1188"/>
        <v>0</v>
      </c>
      <c r="R478" s="8">
        <f t="shared" ref="R478:V478" si="1189">SUM(R479:R483)</f>
        <v>778.73239999999998</v>
      </c>
      <c r="S478" s="8">
        <f t="shared" si="1189"/>
        <v>0</v>
      </c>
      <c r="T478" s="8">
        <f t="shared" si="1189"/>
        <v>0</v>
      </c>
      <c r="U478" s="8">
        <f t="shared" si="1189"/>
        <v>4634.8003500000004</v>
      </c>
      <c r="V478" s="8">
        <f t="shared" si="1189"/>
        <v>0</v>
      </c>
      <c r="W478" s="8">
        <f>SUM(W479:W483)</f>
        <v>3100</v>
      </c>
      <c r="X478" s="8">
        <f>SUM(X479:X483)</f>
        <v>0</v>
      </c>
      <c r="Y478" s="8">
        <f>SUM(Y479:Y483)</f>
        <v>3100</v>
      </c>
      <c r="Z478" s="22">
        <f>SUM(Z479:Z483)</f>
        <v>0</v>
      </c>
      <c r="AA478" s="8">
        <f t="shared" si="1109"/>
        <v>0</v>
      </c>
      <c r="AB478" s="25"/>
    </row>
    <row r="479" spans="2:28">
      <c r="B479" s="16" t="s">
        <v>1</v>
      </c>
      <c r="C479" s="9" t="s">
        <v>24</v>
      </c>
      <c r="D479" s="8">
        <v>0</v>
      </c>
      <c r="E479" s="8">
        <v>0</v>
      </c>
      <c r="F479" s="8">
        <v>0</v>
      </c>
      <c r="G479" s="8">
        <v>0</v>
      </c>
      <c r="H479" s="8">
        <v>0</v>
      </c>
      <c r="I479" s="8">
        <v>0</v>
      </c>
      <c r="J479" s="8">
        <v>0</v>
      </c>
      <c r="K479" s="8">
        <v>123.07</v>
      </c>
      <c r="L479" s="8">
        <v>0</v>
      </c>
      <c r="M479" s="8">
        <v>0</v>
      </c>
      <c r="N479" s="8">
        <v>0</v>
      </c>
      <c r="O479" s="8">
        <v>0</v>
      </c>
      <c r="P479" s="8">
        <v>0</v>
      </c>
      <c r="Q479" s="8">
        <v>0</v>
      </c>
      <c r="R479" s="8">
        <v>0</v>
      </c>
      <c r="S479" s="8">
        <v>0</v>
      </c>
      <c r="T479" s="8">
        <v>0</v>
      </c>
      <c r="U479" s="8">
        <v>63.84</v>
      </c>
      <c r="V479" s="8">
        <v>0</v>
      </c>
      <c r="W479" s="8">
        <v>0</v>
      </c>
      <c r="X479" s="8">
        <v>0</v>
      </c>
      <c r="Y479" s="8">
        <v>0</v>
      </c>
      <c r="Z479" s="22">
        <v>0</v>
      </c>
      <c r="AA479" s="8">
        <f t="shared" si="1109"/>
        <v>0</v>
      </c>
      <c r="AB479" s="25"/>
    </row>
    <row r="480" spans="2:28">
      <c r="B480" s="16" t="s">
        <v>1</v>
      </c>
      <c r="C480" s="9" t="s">
        <v>25</v>
      </c>
      <c r="D480" s="8">
        <v>2415</v>
      </c>
      <c r="E480" s="8">
        <v>0</v>
      </c>
      <c r="F480" s="8">
        <v>2160</v>
      </c>
      <c r="G480" s="8">
        <v>0</v>
      </c>
      <c r="H480" s="8">
        <v>0</v>
      </c>
      <c r="I480" s="8">
        <v>2159.84339</v>
      </c>
      <c r="J480" s="8">
        <v>0</v>
      </c>
      <c r="K480" s="8">
        <v>905.30990999999995</v>
      </c>
      <c r="L480" s="8">
        <v>0</v>
      </c>
      <c r="M480" s="8">
        <v>2420</v>
      </c>
      <c r="N480" s="8">
        <v>0</v>
      </c>
      <c r="O480" s="8">
        <v>2420</v>
      </c>
      <c r="P480" s="8">
        <v>0</v>
      </c>
      <c r="Q480" s="8">
        <v>0</v>
      </c>
      <c r="R480" s="8">
        <v>778.73239999999998</v>
      </c>
      <c r="S480" s="8">
        <v>0</v>
      </c>
      <c r="T480" s="8">
        <v>0</v>
      </c>
      <c r="U480" s="8">
        <v>3846.2411400000001</v>
      </c>
      <c r="V480" s="8">
        <v>0</v>
      </c>
      <c r="W480" s="8">
        <v>0</v>
      </c>
      <c r="X480" s="8">
        <v>0</v>
      </c>
      <c r="Y480" s="8">
        <v>0</v>
      </c>
      <c r="Z480" s="22">
        <v>0</v>
      </c>
      <c r="AA480" s="8">
        <f t="shared" si="1109"/>
        <v>0</v>
      </c>
      <c r="AB480" s="25"/>
    </row>
    <row r="481" spans="2:28">
      <c r="B481" s="16" t="s">
        <v>1</v>
      </c>
      <c r="C481" s="9" t="s">
        <v>26</v>
      </c>
      <c r="D481" s="8">
        <v>0</v>
      </c>
      <c r="E481" s="8">
        <v>0</v>
      </c>
      <c r="F481" s="8">
        <v>0</v>
      </c>
      <c r="G481" s="8">
        <v>0</v>
      </c>
      <c r="H481" s="8">
        <v>0</v>
      </c>
      <c r="I481" s="8">
        <v>0</v>
      </c>
      <c r="J481" s="8">
        <v>0</v>
      </c>
      <c r="K481" s="8">
        <v>7386.7416800000001</v>
      </c>
      <c r="L481" s="8">
        <v>0</v>
      </c>
      <c r="M481" s="8">
        <v>0</v>
      </c>
      <c r="N481" s="8">
        <v>0</v>
      </c>
      <c r="O481" s="8">
        <v>0</v>
      </c>
      <c r="P481" s="8">
        <v>0</v>
      </c>
      <c r="Q481" s="8">
        <v>0</v>
      </c>
      <c r="R481" s="8">
        <v>0</v>
      </c>
      <c r="S481" s="8">
        <v>0</v>
      </c>
      <c r="T481" s="8">
        <v>0</v>
      </c>
      <c r="U481" s="8">
        <v>0</v>
      </c>
      <c r="V481" s="8">
        <v>0</v>
      </c>
      <c r="W481" s="8">
        <v>0</v>
      </c>
      <c r="X481" s="8">
        <v>0</v>
      </c>
      <c r="Y481" s="8">
        <v>0</v>
      </c>
      <c r="Z481" s="22">
        <v>0</v>
      </c>
      <c r="AA481" s="8">
        <f t="shared" si="1109"/>
        <v>0</v>
      </c>
      <c r="AB481" s="25"/>
    </row>
    <row r="482" spans="2:28">
      <c r="B482" s="16" t="s">
        <v>1</v>
      </c>
      <c r="C482" s="9" t="s">
        <v>28</v>
      </c>
      <c r="D482" s="8">
        <v>0</v>
      </c>
      <c r="E482" s="8">
        <v>0</v>
      </c>
      <c r="F482" s="8">
        <v>0</v>
      </c>
      <c r="G482" s="8">
        <v>0</v>
      </c>
      <c r="H482" s="8">
        <v>0</v>
      </c>
      <c r="I482" s="8">
        <v>0</v>
      </c>
      <c r="J482" s="8">
        <v>0</v>
      </c>
      <c r="K482" s="8">
        <v>9.7740600000000004</v>
      </c>
      <c r="L482" s="8">
        <v>0</v>
      </c>
      <c r="M482" s="8">
        <v>0</v>
      </c>
      <c r="N482" s="8">
        <v>0</v>
      </c>
      <c r="O482" s="8">
        <v>0</v>
      </c>
      <c r="P482" s="8">
        <v>0</v>
      </c>
      <c r="Q482" s="8">
        <v>0</v>
      </c>
      <c r="R482" s="8">
        <v>0</v>
      </c>
      <c r="S482" s="8">
        <v>0</v>
      </c>
      <c r="T482" s="8">
        <v>0</v>
      </c>
      <c r="U482" s="8">
        <v>0</v>
      </c>
      <c r="V482" s="8">
        <v>0</v>
      </c>
      <c r="W482" s="8">
        <v>0</v>
      </c>
      <c r="X482" s="8">
        <v>0</v>
      </c>
      <c r="Y482" s="8">
        <v>0</v>
      </c>
      <c r="Z482" s="22">
        <v>0</v>
      </c>
      <c r="AA482" s="8">
        <f t="shared" si="1109"/>
        <v>0</v>
      </c>
      <c r="AB482" s="25"/>
    </row>
    <row r="483" spans="2:28">
      <c r="B483" s="16" t="s">
        <v>1</v>
      </c>
      <c r="C483" s="9" t="s">
        <v>29</v>
      </c>
      <c r="D483" s="8">
        <f>SUM(D484)</f>
        <v>0</v>
      </c>
      <c r="E483" s="8">
        <f>SUM(E484)</f>
        <v>0</v>
      </c>
      <c r="F483" s="8">
        <f t="shared" ref="F483:H483" si="1190">SUM(F484)</f>
        <v>0</v>
      </c>
      <c r="G483" s="8">
        <f t="shared" si="1190"/>
        <v>0</v>
      </c>
      <c r="H483" s="8">
        <f t="shared" si="1190"/>
        <v>0</v>
      </c>
      <c r="I483" s="8">
        <f t="shared" ref="I483:L483" si="1191">SUM(I484)</f>
        <v>0</v>
      </c>
      <c r="J483" s="8">
        <f t="shared" si="1191"/>
        <v>0</v>
      </c>
      <c r="K483" s="8">
        <f t="shared" si="1191"/>
        <v>3127.1728199999998</v>
      </c>
      <c r="L483" s="8">
        <f t="shared" si="1191"/>
        <v>0</v>
      </c>
      <c r="M483" s="8">
        <f>SUM(M484)</f>
        <v>0</v>
      </c>
      <c r="N483" s="8">
        <f>SUM(N484)</f>
        <v>0</v>
      </c>
      <c r="O483" s="8">
        <f t="shared" ref="O483:Q483" si="1192">SUM(O484)</f>
        <v>0</v>
      </c>
      <c r="P483" s="8">
        <f t="shared" si="1192"/>
        <v>0</v>
      </c>
      <c r="Q483" s="8">
        <f t="shared" si="1192"/>
        <v>0</v>
      </c>
      <c r="R483" s="8">
        <f t="shared" ref="R483:V483" si="1193">SUM(R484)</f>
        <v>0</v>
      </c>
      <c r="S483" s="8">
        <f t="shared" si="1193"/>
        <v>0</v>
      </c>
      <c r="T483" s="8">
        <f t="shared" si="1193"/>
        <v>0</v>
      </c>
      <c r="U483" s="8">
        <f t="shared" si="1193"/>
        <v>724.71920999999998</v>
      </c>
      <c r="V483" s="8">
        <f t="shared" si="1193"/>
        <v>0</v>
      </c>
      <c r="W483" s="8">
        <f>SUM(W484)</f>
        <v>3100</v>
      </c>
      <c r="X483" s="8">
        <f>SUM(X484)</f>
        <v>0</v>
      </c>
      <c r="Y483" s="8">
        <f>SUM(Y484)</f>
        <v>3100</v>
      </c>
      <c r="Z483" s="22">
        <f>SUM(Z484)</f>
        <v>0</v>
      </c>
      <c r="AA483" s="8">
        <f t="shared" si="1109"/>
        <v>0</v>
      </c>
      <c r="AB483" s="25"/>
    </row>
    <row r="484" spans="2:28">
      <c r="B484" s="16" t="s">
        <v>1</v>
      </c>
      <c r="C484" s="10" t="s">
        <v>30</v>
      </c>
      <c r="D484" s="8">
        <f>SUM(D485:D486)</f>
        <v>0</v>
      </c>
      <c r="E484" s="8">
        <f>SUM(E485:E486)</f>
        <v>0</v>
      </c>
      <c r="F484" s="8">
        <f t="shared" ref="F484:H484" si="1194">SUM(F485:F486)</f>
        <v>0</v>
      </c>
      <c r="G484" s="8">
        <f t="shared" si="1194"/>
        <v>0</v>
      </c>
      <c r="H484" s="8">
        <f t="shared" si="1194"/>
        <v>0</v>
      </c>
      <c r="I484" s="8">
        <f t="shared" ref="I484:L484" si="1195">SUM(I485:I486)</f>
        <v>0</v>
      </c>
      <c r="J484" s="8">
        <f t="shared" si="1195"/>
        <v>0</v>
      </c>
      <c r="K484" s="8">
        <f t="shared" si="1195"/>
        <v>3127.1728199999998</v>
      </c>
      <c r="L484" s="8">
        <f t="shared" si="1195"/>
        <v>0</v>
      </c>
      <c r="M484" s="8">
        <f>SUM(M485:M486)</f>
        <v>0</v>
      </c>
      <c r="N484" s="8">
        <f>SUM(N485:N486)</f>
        <v>0</v>
      </c>
      <c r="O484" s="8">
        <f t="shared" ref="O484:Q484" si="1196">SUM(O485:O486)</f>
        <v>0</v>
      </c>
      <c r="P484" s="8">
        <f t="shared" si="1196"/>
        <v>0</v>
      </c>
      <c r="Q484" s="8">
        <f t="shared" si="1196"/>
        <v>0</v>
      </c>
      <c r="R484" s="8">
        <f t="shared" ref="R484:V484" si="1197">SUM(R485:R486)</f>
        <v>0</v>
      </c>
      <c r="S484" s="8">
        <f t="shared" si="1197"/>
        <v>0</v>
      </c>
      <c r="T484" s="8">
        <f t="shared" si="1197"/>
        <v>0</v>
      </c>
      <c r="U484" s="8">
        <f t="shared" si="1197"/>
        <v>724.71920999999998</v>
      </c>
      <c r="V484" s="8">
        <f t="shared" si="1197"/>
        <v>0</v>
      </c>
      <c r="W484" s="8">
        <f>SUM(W485:W486)</f>
        <v>3100</v>
      </c>
      <c r="X484" s="8">
        <f>SUM(X485:X486)</f>
        <v>0</v>
      </c>
      <c r="Y484" s="8">
        <f>SUM(Y485:Y486)</f>
        <v>3100</v>
      </c>
      <c r="Z484" s="22">
        <f>SUM(Z485:Z486)</f>
        <v>0</v>
      </c>
      <c r="AA484" s="8">
        <f t="shared" si="1109"/>
        <v>0</v>
      </c>
      <c r="AB484" s="25"/>
    </row>
    <row r="485" spans="2:28" ht="30">
      <c r="B485" s="16" t="s">
        <v>1</v>
      </c>
      <c r="C485" s="11" t="s">
        <v>31</v>
      </c>
      <c r="D485" s="8">
        <v>0</v>
      </c>
      <c r="E485" s="8">
        <v>0</v>
      </c>
      <c r="F485" s="8">
        <v>0</v>
      </c>
      <c r="G485" s="8">
        <v>0</v>
      </c>
      <c r="H485" s="8">
        <v>0</v>
      </c>
      <c r="I485" s="8">
        <v>0</v>
      </c>
      <c r="J485" s="8">
        <v>0</v>
      </c>
      <c r="K485" s="8">
        <v>2290.44722</v>
      </c>
      <c r="L485" s="8">
        <v>0</v>
      </c>
      <c r="M485" s="8">
        <v>0</v>
      </c>
      <c r="N485" s="8">
        <v>0</v>
      </c>
      <c r="O485" s="8">
        <v>0</v>
      </c>
      <c r="P485" s="8">
        <v>0</v>
      </c>
      <c r="Q485" s="8">
        <v>0</v>
      </c>
      <c r="R485" s="8">
        <v>0</v>
      </c>
      <c r="S485" s="8">
        <v>0</v>
      </c>
      <c r="T485" s="8">
        <v>0</v>
      </c>
      <c r="U485" s="8">
        <v>724.71920999999998</v>
      </c>
      <c r="V485" s="8">
        <v>0</v>
      </c>
      <c r="W485" s="8">
        <v>3100</v>
      </c>
      <c r="X485" s="8">
        <v>0</v>
      </c>
      <c r="Y485" s="8">
        <v>3100</v>
      </c>
      <c r="Z485" s="22">
        <v>0</v>
      </c>
      <c r="AA485" s="8">
        <f t="shared" si="1109"/>
        <v>0</v>
      </c>
      <c r="AB485" s="25"/>
    </row>
    <row r="486" spans="2:28" ht="30">
      <c r="B486" s="16" t="s">
        <v>1</v>
      </c>
      <c r="C486" s="11" t="s">
        <v>32</v>
      </c>
      <c r="D486" s="8">
        <v>0</v>
      </c>
      <c r="E486" s="8">
        <v>0</v>
      </c>
      <c r="F486" s="8">
        <v>0</v>
      </c>
      <c r="G486" s="8">
        <v>0</v>
      </c>
      <c r="H486" s="8">
        <v>0</v>
      </c>
      <c r="I486" s="8">
        <v>0</v>
      </c>
      <c r="J486" s="8">
        <v>0</v>
      </c>
      <c r="K486" s="8">
        <v>836.72559999999999</v>
      </c>
      <c r="L486" s="8">
        <v>0</v>
      </c>
      <c r="M486" s="8">
        <v>0</v>
      </c>
      <c r="N486" s="8">
        <v>0</v>
      </c>
      <c r="O486" s="8">
        <v>0</v>
      </c>
      <c r="P486" s="8">
        <v>0</v>
      </c>
      <c r="Q486" s="8">
        <v>0</v>
      </c>
      <c r="R486" s="8">
        <v>0</v>
      </c>
      <c r="S486" s="8">
        <v>0</v>
      </c>
      <c r="T486" s="8">
        <v>0</v>
      </c>
      <c r="U486" s="8">
        <v>0</v>
      </c>
      <c r="V486" s="8">
        <v>0</v>
      </c>
      <c r="W486" s="8">
        <v>0</v>
      </c>
      <c r="X486" s="8">
        <v>0</v>
      </c>
      <c r="Y486" s="8">
        <v>0</v>
      </c>
      <c r="Z486" s="22">
        <v>0</v>
      </c>
      <c r="AA486" s="8">
        <f t="shared" si="1109"/>
        <v>0</v>
      </c>
      <c r="AB486" s="25"/>
    </row>
    <row r="487" spans="2:28">
      <c r="B487" s="16" t="s">
        <v>1</v>
      </c>
      <c r="C487" s="7" t="s">
        <v>33</v>
      </c>
      <c r="D487" s="8">
        <v>0</v>
      </c>
      <c r="E487" s="8">
        <v>0</v>
      </c>
      <c r="F487" s="8">
        <v>0</v>
      </c>
      <c r="G487" s="8">
        <v>0</v>
      </c>
      <c r="H487" s="8">
        <v>0</v>
      </c>
      <c r="I487" s="8">
        <v>0</v>
      </c>
      <c r="J487" s="8">
        <v>0</v>
      </c>
      <c r="K487" s="8">
        <v>1753.50981</v>
      </c>
      <c r="L487" s="8">
        <v>0</v>
      </c>
      <c r="M487" s="8">
        <v>0</v>
      </c>
      <c r="N487" s="8">
        <v>0</v>
      </c>
      <c r="O487" s="8">
        <v>0</v>
      </c>
      <c r="P487" s="8">
        <v>0</v>
      </c>
      <c r="Q487" s="8">
        <v>0</v>
      </c>
      <c r="R487" s="8">
        <v>0</v>
      </c>
      <c r="S487" s="8">
        <v>0</v>
      </c>
      <c r="T487" s="8">
        <v>0</v>
      </c>
      <c r="U487" s="8">
        <v>0</v>
      </c>
      <c r="V487" s="8">
        <v>0</v>
      </c>
      <c r="W487" s="8">
        <v>0</v>
      </c>
      <c r="X487" s="8">
        <v>0</v>
      </c>
      <c r="Y487" s="8">
        <v>0</v>
      </c>
      <c r="Z487" s="22">
        <v>0</v>
      </c>
      <c r="AA487" s="8">
        <f t="shared" si="1109"/>
        <v>0</v>
      </c>
      <c r="AB487" s="25"/>
    </row>
    <row r="488" spans="2:28">
      <c r="B488" s="16" t="s">
        <v>180</v>
      </c>
      <c r="C488" s="5" t="s">
        <v>181</v>
      </c>
      <c r="D488" s="6">
        <f t="shared" ref="D488:E491" si="1198">SUM(D495,D499)</f>
        <v>8000</v>
      </c>
      <c r="E488" s="6">
        <f t="shared" si="1198"/>
        <v>0</v>
      </c>
      <c r="F488" s="6">
        <f t="shared" ref="F488:H491" si="1199">SUM(F495,F499)</f>
        <v>7278.24</v>
      </c>
      <c r="G488" s="6">
        <f t="shared" si="1199"/>
        <v>0</v>
      </c>
      <c r="H488" s="6">
        <f t="shared" si="1199"/>
        <v>0</v>
      </c>
      <c r="I488" s="6">
        <f t="shared" ref="I488:L488" si="1200">SUM(I495,I499)</f>
        <v>7274.7553699999999</v>
      </c>
      <c r="J488" s="6">
        <f t="shared" si="1200"/>
        <v>0</v>
      </c>
      <c r="K488" s="6">
        <f t="shared" si="1200"/>
        <v>0</v>
      </c>
      <c r="L488" s="6">
        <f t="shared" si="1200"/>
        <v>0</v>
      </c>
      <c r="M488" s="6">
        <f t="shared" ref="M488:N491" si="1201">SUM(M495,M499)</f>
        <v>8000</v>
      </c>
      <c r="N488" s="6">
        <f t="shared" si="1201"/>
        <v>0</v>
      </c>
      <c r="O488" s="6">
        <f t="shared" ref="O488:Q491" si="1202">SUM(O495,O499)</f>
        <v>7850</v>
      </c>
      <c r="P488" s="6">
        <f t="shared" si="1202"/>
        <v>0</v>
      </c>
      <c r="Q488" s="6">
        <f t="shared" si="1202"/>
        <v>0</v>
      </c>
      <c r="R488" s="6">
        <f t="shared" ref="R488:V488" si="1203">SUM(R495,R499)</f>
        <v>4270.9835900000007</v>
      </c>
      <c r="S488" s="6">
        <f t="shared" si="1203"/>
        <v>0</v>
      </c>
      <c r="T488" s="6">
        <f t="shared" si="1203"/>
        <v>0</v>
      </c>
      <c r="U488" s="6">
        <f t="shared" si="1203"/>
        <v>0</v>
      </c>
      <c r="V488" s="6">
        <f t="shared" si="1203"/>
        <v>0</v>
      </c>
      <c r="W488" s="6">
        <f t="shared" ref="W488:X491" si="1204">SUM(W495,W499)</f>
        <v>8874</v>
      </c>
      <c r="X488" s="6">
        <f t="shared" si="1204"/>
        <v>0</v>
      </c>
      <c r="Y488" s="6">
        <f t="shared" ref="Y488:Z491" si="1205">SUM(Y495,Y499)</f>
        <v>8874</v>
      </c>
      <c r="Z488" s="21">
        <f t="shared" si="1205"/>
        <v>0</v>
      </c>
      <c r="AA488" s="6">
        <f t="shared" si="1109"/>
        <v>0</v>
      </c>
      <c r="AB488" s="25"/>
    </row>
    <row r="489" spans="2:28">
      <c r="B489" s="16" t="s">
        <v>1</v>
      </c>
      <c r="C489" s="7" t="s">
        <v>23</v>
      </c>
      <c r="D489" s="8">
        <f t="shared" si="1198"/>
        <v>8000</v>
      </c>
      <c r="E489" s="8">
        <f t="shared" si="1198"/>
        <v>0</v>
      </c>
      <c r="F489" s="8">
        <f t="shared" si="1199"/>
        <v>7278.24</v>
      </c>
      <c r="G489" s="8">
        <f t="shared" si="1199"/>
        <v>0</v>
      </c>
      <c r="H489" s="8">
        <f t="shared" si="1199"/>
        <v>0</v>
      </c>
      <c r="I489" s="8">
        <f t="shared" ref="I489:L489" si="1206">SUM(I496,I500)</f>
        <v>7274.7553699999999</v>
      </c>
      <c r="J489" s="8">
        <f t="shared" si="1206"/>
        <v>0</v>
      </c>
      <c r="K489" s="8">
        <f t="shared" si="1206"/>
        <v>0</v>
      </c>
      <c r="L489" s="8">
        <f t="shared" si="1206"/>
        <v>0</v>
      </c>
      <c r="M489" s="8">
        <f t="shared" si="1201"/>
        <v>8000</v>
      </c>
      <c r="N489" s="8">
        <f t="shared" si="1201"/>
        <v>0</v>
      </c>
      <c r="O489" s="8">
        <f t="shared" si="1202"/>
        <v>7850</v>
      </c>
      <c r="P489" s="8">
        <f t="shared" si="1202"/>
        <v>0</v>
      </c>
      <c r="Q489" s="8">
        <f t="shared" si="1202"/>
        <v>0</v>
      </c>
      <c r="R489" s="8">
        <f t="shared" ref="R489:V489" si="1207">SUM(R496,R500)</f>
        <v>4270.9835900000007</v>
      </c>
      <c r="S489" s="8">
        <f t="shared" si="1207"/>
        <v>0</v>
      </c>
      <c r="T489" s="8">
        <f t="shared" si="1207"/>
        <v>0</v>
      </c>
      <c r="U489" s="8">
        <f t="shared" si="1207"/>
        <v>0</v>
      </c>
      <c r="V489" s="8">
        <f t="shared" si="1207"/>
        <v>0</v>
      </c>
      <c r="W489" s="8">
        <f t="shared" si="1204"/>
        <v>8874</v>
      </c>
      <c r="X489" s="8">
        <f t="shared" si="1204"/>
        <v>0</v>
      </c>
      <c r="Y489" s="8">
        <f t="shared" si="1205"/>
        <v>8874</v>
      </c>
      <c r="Z489" s="22">
        <f t="shared" si="1205"/>
        <v>0</v>
      </c>
      <c r="AA489" s="8">
        <f t="shared" si="1109"/>
        <v>0</v>
      </c>
      <c r="AB489" s="25"/>
    </row>
    <row r="490" spans="2:28">
      <c r="B490" s="16" t="s">
        <v>1</v>
      </c>
      <c r="C490" s="9" t="s">
        <v>25</v>
      </c>
      <c r="D490" s="8">
        <f t="shared" si="1198"/>
        <v>154</v>
      </c>
      <c r="E490" s="8">
        <f t="shared" si="1198"/>
        <v>0</v>
      </c>
      <c r="F490" s="8">
        <f t="shared" si="1199"/>
        <v>104.28</v>
      </c>
      <c r="G490" s="8">
        <f t="shared" si="1199"/>
        <v>0</v>
      </c>
      <c r="H490" s="8">
        <f t="shared" si="1199"/>
        <v>0</v>
      </c>
      <c r="I490" s="8">
        <f t="shared" ref="I490:L490" si="1208">SUM(I497,I501)</f>
        <v>100.80500000000001</v>
      </c>
      <c r="J490" s="8">
        <f t="shared" si="1208"/>
        <v>0</v>
      </c>
      <c r="K490" s="8">
        <f t="shared" si="1208"/>
        <v>0</v>
      </c>
      <c r="L490" s="8">
        <f t="shared" si="1208"/>
        <v>0</v>
      </c>
      <c r="M490" s="8">
        <f t="shared" si="1201"/>
        <v>100</v>
      </c>
      <c r="N490" s="8">
        <f t="shared" si="1201"/>
        <v>0</v>
      </c>
      <c r="O490" s="8">
        <f t="shared" si="1202"/>
        <v>181</v>
      </c>
      <c r="P490" s="8">
        <f t="shared" si="1202"/>
        <v>0</v>
      </c>
      <c r="Q490" s="8">
        <f t="shared" si="1202"/>
        <v>0</v>
      </c>
      <c r="R490" s="8">
        <f t="shared" ref="R490:V490" si="1209">SUM(R497,R501)</f>
        <v>85.507000000000005</v>
      </c>
      <c r="S490" s="8">
        <f t="shared" si="1209"/>
        <v>0</v>
      </c>
      <c r="T490" s="8">
        <f t="shared" si="1209"/>
        <v>0</v>
      </c>
      <c r="U490" s="8">
        <f t="shared" si="1209"/>
        <v>0</v>
      </c>
      <c r="V490" s="8">
        <f t="shared" si="1209"/>
        <v>0</v>
      </c>
      <c r="W490" s="8">
        <f t="shared" si="1204"/>
        <v>100</v>
      </c>
      <c r="X490" s="8">
        <f t="shared" si="1204"/>
        <v>0</v>
      </c>
      <c r="Y490" s="8">
        <f t="shared" si="1205"/>
        <v>100</v>
      </c>
      <c r="Z490" s="22">
        <f t="shared" si="1205"/>
        <v>0</v>
      </c>
      <c r="AA490" s="8">
        <f t="shared" si="1109"/>
        <v>0</v>
      </c>
      <c r="AB490" s="25"/>
    </row>
    <row r="491" spans="2:28">
      <c r="B491" s="16" t="s">
        <v>1</v>
      </c>
      <c r="C491" s="9" t="s">
        <v>28</v>
      </c>
      <c r="D491" s="8">
        <f t="shared" si="1198"/>
        <v>7846</v>
      </c>
      <c r="E491" s="8">
        <f t="shared" si="1198"/>
        <v>0</v>
      </c>
      <c r="F491" s="8">
        <f t="shared" si="1199"/>
        <v>7173.96</v>
      </c>
      <c r="G491" s="8">
        <f t="shared" si="1199"/>
        <v>0</v>
      </c>
      <c r="H491" s="8">
        <f t="shared" si="1199"/>
        <v>0</v>
      </c>
      <c r="I491" s="8">
        <f t="shared" ref="I491:L491" si="1210">SUM(I498,I502)</f>
        <v>7173.9503699999996</v>
      </c>
      <c r="J491" s="8">
        <f t="shared" si="1210"/>
        <v>0</v>
      </c>
      <c r="K491" s="8">
        <f t="shared" si="1210"/>
        <v>0</v>
      </c>
      <c r="L491" s="8">
        <f t="shared" si="1210"/>
        <v>0</v>
      </c>
      <c r="M491" s="8">
        <f t="shared" si="1201"/>
        <v>7900</v>
      </c>
      <c r="N491" s="8">
        <f t="shared" si="1201"/>
        <v>0</v>
      </c>
      <c r="O491" s="8">
        <f t="shared" si="1202"/>
        <v>7669</v>
      </c>
      <c r="P491" s="8">
        <f t="shared" si="1202"/>
        <v>0</v>
      </c>
      <c r="Q491" s="8">
        <f t="shared" si="1202"/>
        <v>0</v>
      </c>
      <c r="R491" s="8">
        <f t="shared" ref="R491:V491" si="1211">SUM(R498,R502)</f>
        <v>4185.4765900000002</v>
      </c>
      <c r="S491" s="8">
        <f t="shared" si="1211"/>
        <v>0</v>
      </c>
      <c r="T491" s="8">
        <f t="shared" si="1211"/>
        <v>0</v>
      </c>
      <c r="U491" s="8">
        <f t="shared" si="1211"/>
        <v>0</v>
      </c>
      <c r="V491" s="8">
        <f t="shared" si="1211"/>
        <v>0</v>
      </c>
      <c r="W491" s="8">
        <f t="shared" si="1204"/>
        <v>8400</v>
      </c>
      <c r="X491" s="8">
        <f t="shared" si="1204"/>
        <v>0</v>
      </c>
      <c r="Y491" s="8">
        <f t="shared" si="1205"/>
        <v>8400</v>
      </c>
      <c r="Z491" s="22">
        <f t="shared" si="1205"/>
        <v>0</v>
      </c>
      <c r="AA491" s="8">
        <f t="shared" si="1109"/>
        <v>0</v>
      </c>
      <c r="AB491" s="25"/>
    </row>
    <row r="492" spans="2:28">
      <c r="B492" s="16" t="s">
        <v>1</v>
      </c>
      <c r="C492" s="9" t="s">
        <v>29</v>
      </c>
      <c r="D492" s="8">
        <f t="shared" ref="D492:E494" si="1212">SUM(D503)</f>
        <v>0</v>
      </c>
      <c r="E492" s="8">
        <f t="shared" si="1212"/>
        <v>0</v>
      </c>
      <c r="F492" s="8">
        <f t="shared" ref="F492:H494" si="1213">SUM(F503)</f>
        <v>0</v>
      </c>
      <c r="G492" s="8">
        <f t="shared" si="1213"/>
        <v>0</v>
      </c>
      <c r="H492" s="8">
        <f t="shared" si="1213"/>
        <v>0</v>
      </c>
      <c r="I492" s="8">
        <f t="shared" ref="I492:L492" si="1214">SUM(I503)</f>
        <v>0</v>
      </c>
      <c r="J492" s="8">
        <f t="shared" si="1214"/>
        <v>0</v>
      </c>
      <c r="K492" s="8">
        <f t="shared" si="1214"/>
        <v>0</v>
      </c>
      <c r="L492" s="8">
        <f t="shared" si="1214"/>
        <v>0</v>
      </c>
      <c r="M492" s="8">
        <f t="shared" ref="M492:N494" si="1215">SUM(M503)</f>
        <v>0</v>
      </c>
      <c r="N492" s="8">
        <f t="shared" si="1215"/>
        <v>0</v>
      </c>
      <c r="O492" s="8">
        <f t="shared" ref="O492:Q494" si="1216">SUM(O503)</f>
        <v>0</v>
      </c>
      <c r="P492" s="8">
        <f t="shared" si="1216"/>
        <v>0</v>
      </c>
      <c r="Q492" s="8">
        <f t="shared" si="1216"/>
        <v>0</v>
      </c>
      <c r="R492" s="8">
        <f t="shared" ref="R492:V492" si="1217">SUM(R503)</f>
        <v>0</v>
      </c>
      <c r="S492" s="8">
        <f t="shared" si="1217"/>
        <v>0</v>
      </c>
      <c r="T492" s="8">
        <f t="shared" si="1217"/>
        <v>0</v>
      </c>
      <c r="U492" s="8">
        <f t="shared" si="1217"/>
        <v>0</v>
      </c>
      <c r="V492" s="8">
        <f t="shared" si="1217"/>
        <v>0</v>
      </c>
      <c r="W492" s="8">
        <f t="shared" ref="W492:X494" si="1218">SUM(W503)</f>
        <v>374</v>
      </c>
      <c r="X492" s="8">
        <f t="shared" si="1218"/>
        <v>0</v>
      </c>
      <c r="Y492" s="8">
        <f t="shared" ref="Y492:Z494" si="1219">SUM(Y503)</f>
        <v>374</v>
      </c>
      <c r="Z492" s="22">
        <f t="shared" si="1219"/>
        <v>0</v>
      </c>
      <c r="AA492" s="8">
        <f t="shared" si="1109"/>
        <v>0</v>
      </c>
      <c r="AB492" s="25"/>
    </row>
    <row r="493" spans="2:28">
      <c r="B493" s="16" t="s">
        <v>1</v>
      </c>
      <c r="C493" s="10" t="s">
        <v>30</v>
      </c>
      <c r="D493" s="8">
        <f t="shared" si="1212"/>
        <v>0</v>
      </c>
      <c r="E493" s="8">
        <f t="shared" si="1212"/>
        <v>0</v>
      </c>
      <c r="F493" s="8">
        <f t="shared" si="1213"/>
        <v>0</v>
      </c>
      <c r="G493" s="8">
        <f t="shared" si="1213"/>
        <v>0</v>
      </c>
      <c r="H493" s="8">
        <f t="shared" si="1213"/>
        <v>0</v>
      </c>
      <c r="I493" s="8">
        <f t="shared" ref="I493:L493" si="1220">SUM(I504)</f>
        <v>0</v>
      </c>
      <c r="J493" s="8">
        <f t="shared" si="1220"/>
        <v>0</v>
      </c>
      <c r="K493" s="8">
        <f t="shared" si="1220"/>
        <v>0</v>
      </c>
      <c r="L493" s="8">
        <f t="shared" si="1220"/>
        <v>0</v>
      </c>
      <c r="M493" s="8">
        <f t="shared" si="1215"/>
        <v>0</v>
      </c>
      <c r="N493" s="8">
        <f t="shared" si="1215"/>
        <v>0</v>
      </c>
      <c r="O493" s="8">
        <f t="shared" si="1216"/>
        <v>0</v>
      </c>
      <c r="P493" s="8">
        <f t="shared" si="1216"/>
        <v>0</v>
      </c>
      <c r="Q493" s="8">
        <f t="shared" si="1216"/>
        <v>0</v>
      </c>
      <c r="R493" s="8">
        <f t="shared" ref="R493:V493" si="1221">SUM(R504)</f>
        <v>0</v>
      </c>
      <c r="S493" s="8">
        <f t="shared" si="1221"/>
        <v>0</v>
      </c>
      <c r="T493" s="8">
        <f t="shared" si="1221"/>
        <v>0</v>
      </c>
      <c r="U493" s="8">
        <f t="shared" si="1221"/>
        <v>0</v>
      </c>
      <c r="V493" s="8">
        <f t="shared" si="1221"/>
        <v>0</v>
      </c>
      <c r="W493" s="8">
        <f t="shared" si="1218"/>
        <v>374</v>
      </c>
      <c r="X493" s="8">
        <f t="shared" si="1218"/>
        <v>0</v>
      </c>
      <c r="Y493" s="8">
        <f t="shared" si="1219"/>
        <v>374</v>
      </c>
      <c r="Z493" s="22">
        <f t="shared" si="1219"/>
        <v>0</v>
      </c>
      <c r="AA493" s="8">
        <f t="shared" si="1109"/>
        <v>0</v>
      </c>
      <c r="AB493" s="25"/>
    </row>
    <row r="494" spans="2:28" ht="30">
      <c r="B494" s="16" t="s">
        <v>1</v>
      </c>
      <c r="C494" s="11" t="s">
        <v>31</v>
      </c>
      <c r="D494" s="8">
        <f t="shared" si="1212"/>
        <v>0</v>
      </c>
      <c r="E494" s="8">
        <f t="shared" si="1212"/>
        <v>0</v>
      </c>
      <c r="F494" s="8">
        <f t="shared" si="1213"/>
        <v>0</v>
      </c>
      <c r="G494" s="8">
        <f t="shared" si="1213"/>
        <v>0</v>
      </c>
      <c r="H494" s="8">
        <f t="shared" si="1213"/>
        <v>0</v>
      </c>
      <c r="I494" s="8">
        <f t="shared" ref="I494:L494" si="1222">SUM(I505)</f>
        <v>0</v>
      </c>
      <c r="J494" s="8">
        <f t="shared" si="1222"/>
        <v>0</v>
      </c>
      <c r="K494" s="8">
        <f t="shared" si="1222"/>
        <v>0</v>
      </c>
      <c r="L494" s="8">
        <f t="shared" si="1222"/>
        <v>0</v>
      </c>
      <c r="M494" s="8">
        <f t="shared" si="1215"/>
        <v>0</v>
      </c>
      <c r="N494" s="8">
        <f t="shared" si="1215"/>
        <v>0</v>
      </c>
      <c r="O494" s="8">
        <f t="shared" si="1216"/>
        <v>0</v>
      </c>
      <c r="P494" s="8">
        <f t="shared" si="1216"/>
        <v>0</v>
      </c>
      <c r="Q494" s="8">
        <f t="shared" si="1216"/>
        <v>0</v>
      </c>
      <c r="R494" s="8">
        <f t="shared" ref="R494:V494" si="1223">SUM(R505)</f>
        <v>0</v>
      </c>
      <c r="S494" s="8">
        <f t="shared" si="1223"/>
        <v>0</v>
      </c>
      <c r="T494" s="8">
        <f t="shared" si="1223"/>
        <v>0</v>
      </c>
      <c r="U494" s="8">
        <f t="shared" si="1223"/>
        <v>0</v>
      </c>
      <c r="V494" s="8">
        <f t="shared" si="1223"/>
        <v>0</v>
      </c>
      <c r="W494" s="8">
        <f t="shared" si="1218"/>
        <v>374</v>
      </c>
      <c r="X494" s="8">
        <f t="shared" si="1218"/>
        <v>0</v>
      </c>
      <c r="Y494" s="8">
        <f t="shared" si="1219"/>
        <v>374</v>
      </c>
      <c r="Z494" s="22">
        <f t="shared" si="1219"/>
        <v>0</v>
      </c>
      <c r="AA494" s="8">
        <f t="shared" si="1109"/>
        <v>0</v>
      </c>
      <c r="AB494" s="25"/>
    </row>
    <row r="495" spans="2:28">
      <c r="B495" s="16" t="s">
        <v>182</v>
      </c>
      <c r="C495" s="5" t="s">
        <v>181</v>
      </c>
      <c r="D495" s="6">
        <f>SUM(D496)</f>
        <v>7526</v>
      </c>
      <c r="E495" s="6">
        <f>SUM(E496)</f>
        <v>0</v>
      </c>
      <c r="F495" s="6">
        <f t="shared" ref="F495:H495" si="1224">SUM(F496)</f>
        <v>7080.74</v>
      </c>
      <c r="G495" s="6">
        <f t="shared" si="1224"/>
        <v>0</v>
      </c>
      <c r="H495" s="6">
        <f t="shared" si="1224"/>
        <v>0</v>
      </c>
      <c r="I495" s="6">
        <f t="shared" ref="I495:L495" si="1225">SUM(I496)</f>
        <v>7080.7351699999999</v>
      </c>
      <c r="J495" s="6">
        <f t="shared" si="1225"/>
        <v>0</v>
      </c>
      <c r="K495" s="6">
        <f t="shared" si="1225"/>
        <v>0</v>
      </c>
      <c r="L495" s="6">
        <f t="shared" si="1225"/>
        <v>0</v>
      </c>
      <c r="M495" s="6">
        <f>SUM(M496)</f>
        <v>7526</v>
      </c>
      <c r="N495" s="6">
        <f>SUM(N496)</f>
        <v>0</v>
      </c>
      <c r="O495" s="6">
        <f t="shared" ref="O495:Q495" si="1226">SUM(O496)</f>
        <v>7376</v>
      </c>
      <c r="P495" s="6">
        <f t="shared" si="1226"/>
        <v>0</v>
      </c>
      <c r="Q495" s="6">
        <f t="shared" si="1226"/>
        <v>0</v>
      </c>
      <c r="R495" s="6">
        <f t="shared" ref="R495:V495" si="1227">SUM(R496)</f>
        <v>4180.2145900000005</v>
      </c>
      <c r="S495" s="6">
        <f t="shared" si="1227"/>
        <v>0</v>
      </c>
      <c r="T495" s="6">
        <f t="shared" si="1227"/>
        <v>0</v>
      </c>
      <c r="U495" s="6">
        <f t="shared" si="1227"/>
        <v>0</v>
      </c>
      <c r="V495" s="6">
        <f t="shared" si="1227"/>
        <v>0</v>
      </c>
      <c r="W495" s="6">
        <f>SUM(W496)</f>
        <v>8400</v>
      </c>
      <c r="X495" s="6">
        <f>SUM(X496)</f>
        <v>0</v>
      </c>
      <c r="Y495" s="6">
        <f>SUM(Y496)</f>
        <v>8400</v>
      </c>
      <c r="Z495" s="21">
        <f>SUM(Z496)</f>
        <v>0</v>
      </c>
      <c r="AA495" s="6">
        <f t="shared" si="1109"/>
        <v>0</v>
      </c>
      <c r="AB495" s="25"/>
    </row>
    <row r="496" spans="2:28">
      <c r="B496" s="16" t="s">
        <v>1</v>
      </c>
      <c r="C496" s="7" t="s">
        <v>23</v>
      </c>
      <c r="D496" s="8">
        <f>SUM(D497:D498)</f>
        <v>7526</v>
      </c>
      <c r="E496" s="8">
        <f>SUM(E497:E498)</f>
        <v>0</v>
      </c>
      <c r="F496" s="8">
        <f t="shared" ref="F496:H496" si="1228">SUM(F497:F498)</f>
        <v>7080.74</v>
      </c>
      <c r="G496" s="8">
        <f t="shared" si="1228"/>
        <v>0</v>
      </c>
      <c r="H496" s="8">
        <f t="shared" si="1228"/>
        <v>0</v>
      </c>
      <c r="I496" s="8">
        <f t="shared" ref="I496:L496" si="1229">SUM(I497:I498)</f>
        <v>7080.7351699999999</v>
      </c>
      <c r="J496" s="8">
        <f t="shared" si="1229"/>
        <v>0</v>
      </c>
      <c r="K496" s="8">
        <f t="shared" si="1229"/>
        <v>0</v>
      </c>
      <c r="L496" s="8">
        <f t="shared" si="1229"/>
        <v>0</v>
      </c>
      <c r="M496" s="8">
        <f>SUM(M497:M498)</f>
        <v>7526</v>
      </c>
      <c r="N496" s="8">
        <f>SUM(N497:N498)</f>
        <v>0</v>
      </c>
      <c r="O496" s="8">
        <f t="shared" ref="O496:Q496" si="1230">SUM(O497:O498)</f>
        <v>7376</v>
      </c>
      <c r="P496" s="8">
        <f t="shared" si="1230"/>
        <v>0</v>
      </c>
      <c r="Q496" s="8">
        <f t="shared" si="1230"/>
        <v>0</v>
      </c>
      <c r="R496" s="8">
        <f t="shared" ref="R496:V496" si="1231">SUM(R497:R498)</f>
        <v>4180.2145900000005</v>
      </c>
      <c r="S496" s="8">
        <f t="shared" si="1231"/>
        <v>0</v>
      </c>
      <c r="T496" s="8">
        <f t="shared" si="1231"/>
        <v>0</v>
      </c>
      <c r="U496" s="8">
        <f t="shared" si="1231"/>
        <v>0</v>
      </c>
      <c r="V496" s="8">
        <f t="shared" si="1231"/>
        <v>0</v>
      </c>
      <c r="W496" s="8">
        <f>SUM(W497:W498)</f>
        <v>8400</v>
      </c>
      <c r="X496" s="8">
        <f>SUM(X497:X498)</f>
        <v>0</v>
      </c>
      <c r="Y496" s="8">
        <f>SUM(Y497:Y498)</f>
        <v>8400</v>
      </c>
      <c r="Z496" s="22">
        <f>SUM(Z497:Z498)</f>
        <v>0</v>
      </c>
      <c r="AA496" s="8">
        <f t="shared" si="1109"/>
        <v>0</v>
      </c>
      <c r="AB496" s="25"/>
    </row>
    <row r="497" spans="2:28">
      <c r="B497" s="16" t="s">
        <v>1</v>
      </c>
      <c r="C497" s="9" t="s">
        <v>25</v>
      </c>
      <c r="D497" s="8">
        <v>54</v>
      </c>
      <c r="E497" s="8">
        <v>0</v>
      </c>
      <c r="F497" s="8">
        <v>57</v>
      </c>
      <c r="G497" s="8">
        <v>0</v>
      </c>
      <c r="H497" s="8">
        <v>0</v>
      </c>
      <c r="I497" s="8">
        <v>57</v>
      </c>
      <c r="J497" s="8">
        <v>0</v>
      </c>
      <c r="K497" s="8">
        <v>0</v>
      </c>
      <c r="L497" s="8">
        <v>0</v>
      </c>
      <c r="M497" s="8">
        <v>0</v>
      </c>
      <c r="N497" s="8">
        <v>0</v>
      </c>
      <c r="O497" s="8">
        <v>81</v>
      </c>
      <c r="P497" s="8">
        <v>0</v>
      </c>
      <c r="Q497" s="8">
        <v>0</v>
      </c>
      <c r="R497" s="8">
        <v>58.35</v>
      </c>
      <c r="S497" s="8">
        <v>0</v>
      </c>
      <c r="T497" s="8">
        <v>0</v>
      </c>
      <c r="U497" s="8">
        <v>0</v>
      </c>
      <c r="V497" s="8">
        <v>0</v>
      </c>
      <c r="W497" s="8">
        <v>0</v>
      </c>
      <c r="X497" s="8">
        <v>0</v>
      </c>
      <c r="Y497" s="8">
        <v>0</v>
      </c>
      <c r="Z497" s="22">
        <v>0</v>
      </c>
      <c r="AA497" s="8">
        <f t="shared" si="1109"/>
        <v>0</v>
      </c>
      <c r="AB497" s="25"/>
    </row>
    <row r="498" spans="2:28">
      <c r="B498" s="16" t="s">
        <v>1</v>
      </c>
      <c r="C498" s="9" t="s">
        <v>28</v>
      </c>
      <c r="D498" s="8">
        <v>7472</v>
      </c>
      <c r="E498" s="8">
        <v>0</v>
      </c>
      <c r="F498" s="8">
        <v>7023.74</v>
      </c>
      <c r="G498" s="8">
        <v>0</v>
      </c>
      <c r="H498" s="8">
        <v>0</v>
      </c>
      <c r="I498" s="8">
        <v>7023.7351699999999</v>
      </c>
      <c r="J498" s="8">
        <v>0</v>
      </c>
      <c r="K498" s="8">
        <v>0</v>
      </c>
      <c r="L498" s="8">
        <v>0</v>
      </c>
      <c r="M498" s="8">
        <v>7526</v>
      </c>
      <c r="N498" s="8">
        <v>0</v>
      </c>
      <c r="O498" s="8">
        <v>7295</v>
      </c>
      <c r="P498" s="8">
        <v>0</v>
      </c>
      <c r="Q498" s="8">
        <v>0</v>
      </c>
      <c r="R498" s="8">
        <v>4121.8645900000001</v>
      </c>
      <c r="S498" s="8">
        <v>0</v>
      </c>
      <c r="T498" s="8">
        <v>0</v>
      </c>
      <c r="U498" s="8">
        <v>0</v>
      </c>
      <c r="V498" s="8">
        <v>0</v>
      </c>
      <c r="W498" s="8">
        <v>8400</v>
      </c>
      <c r="X498" s="8">
        <v>0</v>
      </c>
      <c r="Y498" s="8">
        <v>8400</v>
      </c>
      <c r="Z498" s="22">
        <v>0</v>
      </c>
      <c r="AA498" s="8">
        <f t="shared" si="1109"/>
        <v>0</v>
      </c>
      <c r="AB498" s="25"/>
    </row>
    <row r="499" spans="2:28" ht="60">
      <c r="B499" s="16" t="s">
        <v>183</v>
      </c>
      <c r="C499" s="5" t="s">
        <v>184</v>
      </c>
      <c r="D499" s="6">
        <f>SUM(D500)</f>
        <v>474</v>
      </c>
      <c r="E499" s="6">
        <f>SUM(E500)</f>
        <v>0</v>
      </c>
      <c r="F499" s="6">
        <f t="shared" ref="F499:H499" si="1232">SUM(F500)</f>
        <v>197.5</v>
      </c>
      <c r="G499" s="6">
        <f t="shared" si="1232"/>
        <v>0</v>
      </c>
      <c r="H499" s="6">
        <f t="shared" si="1232"/>
        <v>0</v>
      </c>
      <c r="I499" s="6">
        <f t="shared" ref="I499:L499" si="1233">SUM(I500)</f>
        <v>194.02020000000002</v>
      </c>
      <c r="J499" s="6">
        <f t="shared" si="1233"/>
        <v>0</v>
      </c>
      <c r="K499" s="6">
        <f t="shared" si="1233"/>
        <v>0</v>
      </c>
      <c r="L499" s="6">
        <f t="shared" si="1233"/>
        <v>0</v>
      </c>
      <c r="M499" s="6">
        <f>SUM(M500)</f>
        <v>474</v>
      </c>
      <c r="N499" s="6">
        <f>SUM(N500)</f>
        <v>0</v>
      </c>
      <c r="O499" s="6">
        <f t="shared" ref="O499:Q499" si="1234">SUM(O500)</f>
        <v>474</v>
      </c>
      <c r="P499" s="6">
        <f t="shared" si="1234"/>
        <v>0</v>
      </c>
      <c r="Q499" s="6">
        <f t="shared" si="1234"/>
        <v>0</v>
      </c>
      <c r="R499" s="6">
        <f t="shared" ref="R499:V499" si="1235">SUM(R500)</f>
        <v>90.769000000000005</v>
      </c>
      <c r="S499" s="6">
        <f t="shared" si="1235"/>
        <v>0</v>
      </c>
      <c r="T499" s="6">
        <f t="shared" si="1235"/>
        <v>0</v>
      </c>
      <c r="U499" s="6">
        <f t="shared" si="1235"/>
        <v>0</v>
      </c>
      <c r="V499" s="6">
        <f t="shared" si="1235"/>
        <v>0</v>
      </c>
      <c r="W499" s="6">
        <f>SUM(W500)</f>
        <v>474</v>
      </c>
      <c r="X499" s="6">
        <f>SUM(X500)</f>
        <v>0</v>
      </c>
      <c r="Y499" s="6">
        <f>SUM(Y500)</f>
        <v>474</v>
      </c>
      <c r="Z499" s="21">
        <f>SUM(Z500)</f>
        <v>0</v>
      </c>
      <c r="AA499" s="6">
        <f t="shared" si="1109"/>
        <v>0</v>
      </c>
      <c r="AB499" s="25"/>
    </row>
    <row r="500" spans="2:28">
      <c r="B500" s="16" t="s">
        <v>1</v>
      </c>
      <c r="C500" s="7" t="s">
        <v>23</v>
      </c>
      <c r="D500" s="8">
        <f>SUM(D501:D503)</f>
        <v>474</v>
      </c>
      <c r="E500" s="8">
        <f>SUM(E501:E503)</f>
        <v>0</v>
      </c>
      <c r="F500" s="8">
        <f t="shared" ref="F500:H500" si="1236">SUM(F501:F503)</f>
        <v>197.5</v>
      </c>
      <c r="G500" s="8">
        <f t="shared" si="1236"/>
        <v>0</v>
      </c>
      <c r="H500" s="8">
        <f t="shared" si="1236"/>
        <v>0</v>
      </c>
      <c r="I500" s="8">
        <f t="shared" ref="I500:L500" si="1237">SUM(I501:I503)</f>
        <v>194.02020000000002</v>
      </c>
      <c r="J500" s="8">
        <f t="shared" si="1237"/>
        <v>0</v>
      </c>
      <c r="K500" s="8">
        <f t="shared" si="1237"/>
        <v>0</v>
      </c>
      <c r="L500" s="8">
        <f t="shared" si="1237"/>
        <v>0</v>
      </c>
      <c r="M500" s="8">
        <f>SUM(M501:M503)</f>
        <v>474</v>
      </c>
      <c r="N500" s="8">
        <f>SUM(N501:N503)</f>
        <v>0</v>
      </c>
      <c r="O500" s="8">
        <f t="shared" ref="O500:Q500" si="1238">SUM(O501:O503)</f>
        <v>474</v>
      </c>
      <c r="P500" s="8">
        <f t="shared" si="1238"/>
        <v>0</v>
      </c>
      <c r="Q500" s="8">
        <f t="shared" si="1238"/>
        <v>0</v>
      </c>
      <c r="R500" s="8">
        <f t="shared" ref="R500:V500" si="1239">SUM(R501:R503)</f>
        <v>90.769000000000005</v>
      </c>
      <c r="S500" s="8">
        <f t="shared" si="1239"/>
        <v>0</v>
      </c>
      <c r="T500" s="8">
        <f t="shared" si="1239"/>
        <v>0</v>
      </c>
      <c r="U500" s="8">
        <f t="shared" si="1239"/>
        <v>0</v>
      </c>
      <c r="V500" s="8">
        <f t="shared" si="1239"/>
        <v>0</v>
      </c>
      <c r="W500" s="8">
        <f>SUM(W501:W503)</f>
        <v>474</v>
      </c>
      <c r="X500" s="8">
        <f>SUM(X501:X503)</f>
        <v>0</v>
      </c>
      <c r="Y500" s="8">
        <f>SUM(Y501:Y503)</f>
        <v>474</v>
      </c>
      <c r="Z500" s="22">
        <f>SUM(Z501:Z503)</f>
        <v>0</v>
      </c>
      <c r="AA500" s="8">
        <f t="shared" si="1109"/>
        <v>0</v>
      </c>
      <c r="AB500" s="25"/>
    </row>
    <row r="501" spans="2:28">
      <c r="B501" s="16" t="s">
        <v>1</v>
      </c>
      <c r="C501" s="9" t="s">
        <v>25</v>
      </c>
      <c r="D501" s="8">
        <v>100</v>
      </c>
      <c r="E501" s="8">
        <v>0</v>
      </c>
      <c r="F501" s="8">
        <v>47.28</v>
      </c>
      <c r="G501" s="8">
        <v>0</v>
      </c>
      <c r="H501" s="8">
        <v>0</v>
      </c>
      <c r="I501" s="8">
        <v>43.805</v>
      </c>
      <c r="J501" s="8">
        <v>0</v>
      </c>
      <c r="K501" s="8">
        <v>0</v>
      </c>
      <c r="L501" s="8">
        <v>0</v>
      </c>
      <c r="M501" s="8">
        <v>100</v>
      </c>
      <c r="N501" s="8">
        <v>0</v>
      </c>
      <c r="O501" s="8">
        <v>100</v>
      </c>
      <c r="P501" s="8">
        <v>0</v>
      </c>
      <c r="Q501" s="8">
        <v>0</v>
      </c>
      <c r="R501" s="8">
        <v>27.157</v>
      </c>
      <c r="S501" s="8">
        <v>0</v>
      </c>
      <c r="T501" s="8">
        <v>0</v>
      </c>
      <c r="U501" s="8">
        <v>0</v>
      </c>
      <c r="V501" s="8">
        <v>0</v>
      </c>
      <c r="W501" s="8">
        <v>100</v>
      </c>
      <c r="X501" s="8">
        <v>0</v>
      </c>
      <c r="Y501" s="8">
        <v>100</v>
      </c>
      <c r="Z501" s="22">
        <v>0</v>
      </c>
      <c r="AA501" s="8">
        <f t="shared" si="1109"/>
        <v>0</v>
      </c>
      <c r="AB501" s="25"/>
    </row>
    <row r="502" spans="2:28">
      <c r="B502" s="16" t="s">
        <v>1</v>
      </c>
      <c r="C502" s="9" t="s">
        <v>28</v>
      </c>
      <c r="D502" s="8">
        <v>374</v>
      </c>
      <c r="E502" s="8">
        <v>0</v>
      </c>
      <c r="F502" s="8">
        <v>150.22</v>
      </c>
      <c r="G502" s="8">
        <v>0</v>
      </c>
      <c r="H502" s="8">
        <v>0</v>
      </c>
      <c r="I502" s="8">
        <v>150.21520000000001</v>
      </c>
      <c r="J502" s="8">
        <v>0</v>
      </c>
      <c r="K502" s="8">
        <v>0</v>
      </c>
      <c r="L502" s="8">
        <v>0</v>
      </c>
      <c r="M502" s="8">
        <v>374</v>
      </c>
      <c r="N502" s="8">
        <v>0</v>
      </c>
      <c r="O502" s="8">
        <v>374</v>
      </c>
      <c r="P502" s="8">
        <v>0</v>
      </c>
      <c r="Q502" s="8">
        <v>0</v>
      </c>
      <c r="R502" s="8">
        <v>63.612000000000002</v>
      </c>
      <c r="S502" s="8">
        <v>0</v>
      </c>
      <c r="T502" s="8">
        <v>0</v>
      </c>
      <c r="U502" s="8">
        <v>0</v>
      </c>
      <c r="V502" s="8">
        <v>0</v>
      </c>
      <c r="W502" s="8">
        <v>0</v>
      </c>
      <c r="X502" s="8">
        <v>0</v>
      </c>
      <c r="Y502" s="8">
        <v>0</v>
      </c>
      <c r="Z502" s="22">
        <v>0</v>
      </c>
      <c r="AA502" s="8">
        <f t="shared" si="1109"/>
        <v>0</v>
      </c>
      <c r="AB502" s="25"/>
    </row>
    <row r="503" spans="2:28">
      <c r="B503" s="16" t="s">
        <v>1</v>
      </c>
      <c r="C503" s="9" t="s">
        <v>29</v>
      </c>
      <c r="D503" s="8">
        <f t="shared" ref="D503:E504" si="1240">SUM(D504)</f>
        <v>0</v>
      </c>
      <c r="E503" s="8">
        <f t="shared" si="1240"/>
        <v>0</v>
      </c>
      <c r="F503" s="8">
        <f t="shared" ref="F503:H504" si="1241">SUM(F504)</f>
        <v>0</v>
      </c>
      <c r="G503" s="8">
        <f t="shared" si="1241"/>
        <v>0</v>
      </c>
      <c r="H503" s="8">
        <f t="shared" si="1241"/>
        <v>0</v>
      </c>
      <c r="I503" s="8">
        <f t="shared" ref="I503:L504" si="1242">SUM(I504)</f>
        <v>0</v>
      </c>
      <c r="J503" s="8">
        <f t="shared" si="1242"/>
        <v>0</v>
      </c>
      <c r="K503" s="8">
        <f t="shared" si="1242"/>
        <v>0</v>
      </c>
      <c r="L503" s="8">
        <f t="shared" si="1242"/>
        <v>0</v>
      </c>
      <c r="M503" s="8">
        <f t="shared" ref="M503:N504" si="1243">SUM(M504)</f>
        <v>0</v>
      </c>
      <c r="N503" s="8">
        <f t="shared" si="1243"/>
        <v>0</v>
      </c>
      <c r="O503" s="8">
        <f t="shared" ref="O503:Q504" si="1244">SUM(O504)</f>
        <v>0</v>
      </c>
      <c r="P503" s="8">
        <f t="shared" si="1244"/>
        <v>0</v>
      </c>
      <c r="Q503" s="8">
        <f t="shared" si="1244"/>
        <v>0</v>
      </c>
      <c r="R503" s="8">
        <f t="shared" ref="R503:V504" si="1245">SUM(R504)</f>
        <v>0</v>
      </c>
      <c r="S503" s="8">
        <f t="shared" si="1245"/>
        <v>0</v>
      </c>
      <c r="T503" s="8">
        <f t="shared" si="1245"/>
        <v>0</v>
      </c>
      <c r="U503" s="8">
        <f t="shared" si="1245"/>
        <v>0</v>
      </c>
      <c r="V503" s="8">
        <f t="shared" si="1245"/>
        <v>0</v>
      </c>
      <c r="W503" s="8">
        <f t="shared" ref="W503:X504" si="1246">SUM(W504)</f>
        <v>374</v>
      </c>
      <c r="X503" s="8">
        <f t="shared" si="1246"/>
        <v>0</v>
      </c>
      <c r="Y503" s="8">
        <f t="shared" ref="Y503:Z504" si="1247">SUM(Y504)</f>
        <v>374</v>
      </c>
      <c r="Z503" s="22">
        <f t="shared" si="1247"/>
        <v>0</v>
      </c>
      <c r="AA503" s="8">
        <f t="shared" si="1109"/>
        <v>0</v>
      </c>
      <c r="AB503" s="25"/>
    </row>
    <row r="504" spans="2:28">
      <c r="B504" s="16" t="s">
        <v>1</v>
      </c>
      <c r="C504" s="10" t="s">
        <v>30</v>
      </c>
      <c r="D504" s="8">
        <f t="shared" si="1240"/>
        <v>0</v>
      </c>
      <c r="E504" s="8">
        <f t="shared" si="1240"/>
        <v>0</v>
      </c>
      <c r="F504" s="8">
        <f t="shared" si="1241"/>
        <v>0</v>
      </c>
      <c r="G504" s="8">
        <f t="shared" si="1241"/>
        <v>0</v>
      </c>
      <c r="H504" s="8">
        <f t="shared" si="1241"/>
        <v>0</v>
      </c>
      <c r="I504" s="8">
        <f t="shared" si="1242"/>
        <v>0</v>
      </c>
      <c r="J504" s="8">
        <f t="shared" si="1242"/>
        <v>0</v>
      </c>
      <c r="K504" s="8">
        <f t="shared" si="1242"/>
        <v>0</v>
      </c>
      <c r="L504" s="8">
        <f t="shared" si="1242"/>
        <v>0</v>
      </c>
      <c r="M504" s="8">
        <f t="shared" si="1243"/>
        <v>0</v>
      </c>
      <c r="N504" s="8">
        <f t="shared" si="1243"/>
        <v>0</v>
      </c>
      <c r="O504" s="8">
        <f t="shared" si="1244"/>
        <v>0</v>
      </c>
      <c r="P504" s="8">
        <f t="shared" si="1244"/>
        <v>0</v>
      </c>
      <c r="Q504" s="8">
        <f t="shared" si="1244"/>
        <v>0</v>
      </c>
      <c r="R504" s="8">
        <f t="shared" si="1245"/>
        <v>0</v>
      </c>
      <c r="S504" s="8">
        <f t="shared" si="1245"/>
        <v>0</v>
      </c>
      <c r="T504" s="8">
        <f t="shared" si="1245"/>
        <v>0</v>
      </c>
      <c r="U504" s="8">
        <f t="shared" si="1245"/>
        <v>0</v>
      </c>
      <c r="V504" s="8">
        <f t="shared" si="1245"/>
        <v>0</v>
      </c>
      <c r="W504" s="8">
        <f t="shared" si="1246"/>
        <v>374</v>
      </c>
      <c r="X504" s="8">
        <f t="shared" si="1246"/>
        <v>0</v>
      </c>
      <c r="Y504" s="8">
        <f t="shared" si="1247"/>
        <v>374</v>
      </c>
      <c r="Z504" s="22">
        <f t="shared" si="1247"/>
        <v>0</v>
      </c>
      <c r="AA504" s="8">
        <f t="shared" si="1109"/>
        <v>0</v>
      </c>
      <c r="AB504" s="25"/>
    </row>
    <row r="505" spans="2:28" ht="30">
      <c r="B505" s="16" t="s">
        <v>1</v>
      </c>
      <c r="C505" s="11" t="s">
        <v>31</v>
      </c>
      <c r="D505" s="8">
        <v>0</v>
      </c>
      <c r="E505" s="8">
        <v>0</v>
      </c>
      <c r="F505" s="8">
        <v>0</v>
      </c>
      <c r="G505" s="8">
        <v>0</v>
      </c>
      <c r="H505" s="8">
        <v>0</v>
      </c>
      <c r="I505" s="8">
        <v>0</v>
      </c>
      <c r="J505" s="8">
        <v>0</v>
      </c>
      <c r="K505" s="8">
        <v>0</v>
      </c>
      <c r="L505" s="8">
        <v>0</v>
      </c>
      <c r="M505" s="8">
        <v>0</v>
      </c>
      <c r="N505" s="8">
        <v>0</v>
      </c>
      <c r="O505" s="8">
        <v>0</v>
      </c>
      <c r="P505" s="8">
        <v>0</v>
      </c>
      <c r="Q505" s="8">
        <v>0</v>
      </c>
      <c r="R505" s="8">
        <v>0</v>
      </c>
      <c r="S505" s="8">
        <v>0</v>
      </c>
      <c r="T505" s="8">
        <v>0</v>
      </c>
      <c r="U505" s="8">
        <v>0</v>
      </c>
      <c r="V505" s="8">
        <v>0</v>
      </c>
      <c r="W505" s="8">
        <v>374</v>
      </c>
      <c r="X505" s="8">
        <v>0</v>
      </c>
      <c r="Y505" s="8">
        <v>374</v>
      </c>
      <c r="Z505" s="22">
        <v>0</v>
      </c>
      <c r="AA505" s="8">
        <f t="shared" si="1109"/>
        <v>0</v>
      </c>
      <c r="AB505" s="25"/>
    </row>
    <row r="506" spans="2:28">
      <c r="B506" s="16" t="s">
        <v>185</v>
      </c>
      <c r="C506" s="5" t="s">
        <v>186</v>
      </c>
      <c r="D506" s="6">
        <f>SUM(D507)</f>
        <v>12150</v>
      </c>
      <c r="E506" s="6">
        <f>SUM(E507)</f>
        <v>0</v>
      </c>
      <c r="F506" s="6">
        <f t="shared" ref="F506:H506" si="1248">SUM(F507)</f>
        <v>10842.19</v>
      </c>
      <c r="G506" s="6">
        <f t="shared" si="1248"/>
        <v>0</v>
      </c>
      <c r="H506" s="6">
        <f t="shared" si="1248"/>
        <v>0</v>
      </c>
      <c r="I506" s="6">
        <f t="shared" ref="I506:L506" si="1249">SUM(I507)</f>
        <v>10842.18757</v>
      </c>
      <c r="J506" s="6">
        <f t="shared" si="1249"/>
        <v>0</v>
      </c>
      <c r="K506" s="6">
        <f t="shared" si="1249"/>
        <v>0</v>
      </c>
      <c r="L506" s="6">
        <f t="shared" si="1249"/>
        <v>0</v>
      </c>
      <c r="M506" s="6">
        <f>SUM(M507)</f>
        <v>12150</v>
      </c>
      <c r="N506" s="6">
        <f>SUM(N507)</f>
        <v>0</v>
      </c>
      <c r="O506" s="6">
        <f t="shared" ref="O506:Q506" si="1250">SUM(O507)</f>
        <v>11760</v>
      </c>
      <c r="P506" s="6">
        <f t="shared" si="1250"/>
        <v>0</v>
      </c>
      <c r="Q506" s="6">
        <f t="shared" si="1250"/>
        <v>0</v>
      </c>
      <c r="R506" s="6">
        <f t="shared" ref="R506:V506" si="1251">SUM(R507)</f>
        <v>6391.6627399999998</v>
      </c>
      <c r="S506" s="6">
        <f t="shared" si="1251"/>
        <v>0</v>
      </c>
      <c r="T506" s="6">
        <f t="shared" si="1251"/>
        <v>0</v>
      </c>
      <c r="U506" s="6">
        <f t="shared" si="1251"/>
        <v>0</v>
      </c>
      <c r="V506" s="6">
        <f t="shared" si="1251"/>
        <v>0</v>
      </c>
      <c r="W506" s="6">
        <f>SUM(W507)</f>
        <v>14300</v>
      </c>
      <c r="X506" s="6">
        <f>SUM(X507)</f>
        <v>0</v>
      </c>
      <c r="Y506" s="6">
        <f>SUM(Y507)</f>
        <v>14300</v>
      </c>
      <c r="Z506" s="21">
        <f>SUM(Z507)</f>
        <v>0</v>
      </c>
      <c r="AA506" s="6">
        <f t="shared" si="1109"/>
        <v>0</v>
      </c>
      <c r="AB506" s="25"/>
    </row>
    <row r="507" spans="2:28">
      <c r="B507" s="16" t="s">
        <v>1</v>
      </c>
      <c r="C507" s="7" t="s">
        <v>23</v>
      </c>
      <c r="D507" s="8">
        <f>SUM(D508:D509)</f>
        <v>12150</v>
      </c>
      <c r="E507" s="8">
        <f>SUM(E508:E509)</f>
        <v>0</v>
      </c>
      <c r="F507" s="8">
        <f t="shared" ref="F507:H507" si="1252">SUM(F508:F509)</f>
        <v>10842.19</v>
      </c>
      <c r="G507" s="8">
        <f t="shared" si="1252"/>
        <v>0</v>
      </c>
      <c r="H507" s="8">
        <f t="shared" si="1252"/>
        <v>0</v>
      </c>
      <c r="I507" s="8">
        <f t="shared" ref="I507:L507" si="1253">SUM(I508:I509)</f>
        <v>10842.18757</v>
      </c>
      <c r="J507" s="8">
        <f t="shared" si="1253"/>
        <v>0</v>
      </c>
      <c r="K507" s="8">
        <f t="shared" si="1253"/>
        <v>0</v>
      </c>
      <c r="L507" s="8">
        <f t="shared" si="1253"/>
        <v>0</v>
      </c>
      <c r="M507" s="8">
        <f>SUM(M508:M509)</f>
        <v>12150</v>
      </c>
      <c r="N507" s="8">
        <f>SUM(N508:N509)</f>
        <v>0</v>
      </c>
      <c r="O507" s="8">
        <f t="shared" ref="O507:Q507" si="1254">SUM(O508:O509)</f>
        <v>11760</v>
      </c>
      <c r="P507" s="8">
        <f t="shared" si="1254"/>
        <v>0</v>
      </c>
      <c r="Q507" s="8">
        <f t="shared" si="1254"/>
        <v>0</v>
      </c>
      <c r="R507" s="8">
        <f t="shared" ref="R507:V507" si="1255">SUM(R508:R509)</f>
        <v>6391.6627399999998</v>
      </c>
      <c r="S507" s="8">
        <f t="shared" si="1255"/>
        <v>0</v>
      </c>
      <c r="T507" s="8">
        <f t="shared" si="1255"/>
        <v>0</v>
      </c>
      <c r="U507" s="8">
        <f t="shared" si="1255"/>
        <v>0</v>
      </c>
      <c r="V507" s="8">
        <f t="shared" si="1255"/>
        <v>0</v>
      </c>
      <c r="W507" s="8">
        <f>SUM(W508:W509)</f>
        <v>14300</v>
      </c>
      <c r="X507" s="8">
        <f>SUM(X508:X509)</f>
        <v>0</v>
      </c>
      <c r="Y507" s="8">
        <f>SUM(Y508:Y509)</f>
        <v>14300</v>
      </c>
      <c r="Z507" s="22">
        <f>SUM(Z508:Z509)</f>
        <v>0</v>
      </c>
      <c r="AA507" s="8">
        <f t="shared" si="1109"/>
        <v>0</v>
      </c>
      <c r="AB507" s="25"/>
    </row>
    <row r="508" spans="2:28">
      <c r="B508" s="16" t="s">
        <v>1</v>
      </c>
      <c r="C508" s="9" t="s">
        <v>25</v>
      </c>
      <c r="D508" s="8">
        <v>150</v>
      </c>
      <c r="E508" s="8">
        <v>0</v>
      </c>
      <c r="F508" s="8">
        <v>156</v>
      </c>
      <c r="G508" s="8">
        <v>0</v>
      </c>
      <c r="H508" s="8">
        <v>0</v>
      </c>
      <c r="I508" s="8">
        <v>156</v>
      </c>
      <c r="J508" s="8">
        <v>0</v>
      </c>
      <c r="K508" s="8">
        <v>0</v>
      </c>
      <c r="L508" s="8">
        <v>0</v>
      </c>
      <c r="M508" s="8">
        <v>150</v>
      </c>
      <c r="N508" s="8">
        <v>0</v>
      </c>
      <c r="O508" s="8">
        <v>156</v>
      </c>
      <c r="P508" s="8">
        <v>0</v>
      </c>
      <c r="Q508" s="8">
        <v>0</v>
      </c>
      <c r="R508" s="8">
        <v>104</v>
      </c>
      <c r="S508" s="8">
        <v>0</v>
      </c>
      <c r="T508" s="8">
        <v>0</v>
      </c>
      <c r="U508" s="8">
        <v>0</v>
      </c>
      <c r="V508" s="8">
        <v>0</v>
      </c>
      <c r="W508" s="8">
        <v>150</v>
      </c>
      <c r="X508" s="8">
        <v>0</v>
      </c>
      <c r="Y508" s="8">
        <v>150</v>
      </c>
      <c r="Z508" s="22">
        <v>0</v>
      </c>
      <c r="AA508" s="8">
        <f t="shared" si="1109"/>
        <v>0</v>
      </c>
      <c r="AB508" s="25"/>
    </row>
    <row r="509" spans="2:28">
      <c r="B509" s="16" t="s">
        <v>1</v>
      </c>
      <c r="C509" s="9" t="s">
        <v>28</v>
      </c>
      <c r="D509" s="8">
        <v>12000</v>
      </c>
      <c r="E509" s="8">
        <v>0</v>
      </c>
      <c r="F509" s="8">
        <v>10686.19</v>
      </c>
      <c r="G509" s="8">
        <v>0</v>
      </c>
      <c r="H509" s="8">
        <v>0</v>
      </c>
      <c r="I509" s="8">
        <v>10686.18757</v>
      </c>
      <c r="J509" s="8">
        <v>0</v>
      </c>
      <c r="K509" s="8">
        <v>0</v>
      </c>
      <c r="L509" s="8">
        <v>0</v>
      </c>
      <c r="M509" s="8">
        <v>12000</v>
      </c>
      <c r="N509" s="8">
        <v>0</v>
      </c>
      <c r="O509" s="8">
        <v>11604</v>
      </c>
      <c r="P509" s="8">
        <v>0</v>
      </c>
      <c r="Q509" s="8">
        <v>0</v>
      </c>
      <c r="R509" s="8">
        <v>6287.6627399999998</v>
      </c>
      <c r="S509" s="8">
        <v>0</v>
      </c>
      <c r="T509" s="8">
        <v>0</v>
      </c>
      <c r="U509" s="8">
        <v>0</v>
      </c>
      <c r="V509" s="8">
        <v>0</v>
      </c>
      <c r="W509" s="8">
        <v>14150</v>
      </c>
      <c r="X509" s="8">
        <v>0</v>
      </c>
      <c r="Y509" s="8">
        <v>14150</v>
      </c>
      <c r="Z509" s="22">
        <v>0</v>
      </c>
      <c r="AA509" s="8">
        <f t="shared" si="1109"/>
        <v>0</v>
      </c>
      <c r="AB509" s="25"/>
    </row>
    <row r="510" spans="2:28">
      <c r="B510" s="16" t="s">
        <v>187</v>
      </c>
      <c r="C510" s="5" t="s">
        <v>188</v>
      </c>
      <c r="D510" s="6">
        <f>SUM(D511,D516)</f>
        <v>2100</v>
      </c>
      <c r="E510" s="6">
        <f>SUM(E511,E516)</f>
        <v>0</v>
      </c>
      <c r="F510" s="6">
        <f t="shared" ref="F510:H510" si="1256">SUM(F511,F516)</f>
        <v>2008.5</v>
      </c>
      <c r="G510" s="6">
        <f t="shared" si="1256"/>
        <v>0</v>
      </c>
      <c r="H510" s="6">
        <f t="shared" si="1256"/>
        <v>0</v>
      </c>
      <c r="I510" s="6">
        <f t="shared" ref="I510:L510" si="1257">SUM(I511,I516)</f>
        <v>1995.53088</v>
      </c>
      <c r="J510" s="6">
        <f t="shared" si="1257"/>
        <v>0</v>
      </c>
      <c r="K510" s="6">
        <f t="shared" si="1257"/>
        <v>0</v>
      </c>
      <c r="L510" s="6">
        <f t="shared" si="1257"/>
        <v>0</v>
      </c>
      <c r="M510" s="6">
        <f>SUM(M511,M516)</f>
        <v>1240</v>
      </c>
      <c r="N510" s="6">
        <f>SUM(N511,N516)</f>
        <v>0</v>
      </c>
      <c r="O510" s="6">
        <f t="shared" ref="O510:Q510" si="1258">SUM(O511,O516)</f>
        <v>1240</v>
      </c>
      <c r="P510" s="6">
        <f t="shared" si="1258"/>
        <v>0</v>
      </c>
      <c r="Q510" s="6">
        <f t="shared" si="1258"/>
        <v>0</v>
      </c>
      <c r="R510" s="6">
        <f t="shared" ref="R510:V510" si="1259">SUM(R511,R516)</f>
        <v>280.94</v>
      </c>
      <c r="S510" s="6">
        <f t="shared" si="1259"/>
        <v>0</v>
      </c>
      <c r="T510" s="6">
        <f t="shared" si="1259"/>
        <v>0</v>
      </c>
      <c r="U510" s="6">
        <f t="shared" si="1259"/>
        <v>0</v>
      </c>
      <c r="V510" s="6">
        <f t="shared" si="1259"/>
        <v>0</v>
      </c>
      <c r="W510" s="6">
        <f>SUM(W511,W516)</f>
        <v>2100</v>
      </c>
      <c r="X510" s="6">
        <f>SUM(X511,X516)</f>
        <v>0</v>
      </c>
      <c r="Y510" s="6">
        <f>SUM(Y511,Y516)</f>
        <v>2100</v>
      </c>
      <c r="Z510" s="21">
        <f>SUM(Z511,Z516)</f>
        <v>0</v>
      </c>
      <c r="AA510" s="6">
        <f t="shared" si="1109"/>
        <v>0</v>
      </c>
      <c r="AB510" s="25"/>
    </row>
    <row r="511" spans="2:28">
      <c r="B511" s="16" t="s">
        <v>1</v>
      </c>
      <c r="C511" s="7" t="s">
        <v>23</v>
      </c>
      <c r="D511" s="8">
        <f>SUM(D512:D513)</f>
        <v>2100</v>
      </c>
      <c r="E511" s="8">
        <f>SUM(E512:E513)</f>
        <v>0</v>
      </c>
      <c r="F511" s="8">
        <f t="shared" ref="F511:H511" si="1260">SUM(F512:F513)</f>
        <v>1990.797</v>
      </c>
      <c r="G511" s="8">
        <f t="shared" si="1260"/>
        <v>0</v>
      </c>
      <c r="H511" s="8">
        <f t="shared" si="1260"/>
        <v>0</v>
      </c>
      <c r="I511" s="8">
        <f t="shared" ref="I511:L511" si="1261">SUM(I512:I513)</f>
        <v>1977.83088</v>
      </c>
      <c r="J511" s="8">
        <f t="shared" si="1261"/>
        <v>0</v>
      </c>
      <c r="K511" s="8">
        <f t="shared" si="1261"/>
        <v>0</v>
      </c>
      <c r="L511" s="8">
        <f t="shared" si="1261"/>
        <v>0</v>
      </c>
      <c r="M511" s="8">
        <f>SUM(M512:M513)</f>
        <v>1240</v>
      </c>
      <c r="N511" s="8">
        <f>SUM(N512:N513)</f>
        <v>0</v>
      </c>
      <c r="O511" s="8">
        <f t="shared" ref="O511:Q511" si="1262">SUM(O512:O513)</f>
        <v>1240</v>
      </c>
      <c r="P511" s="8">
        <f t="shared" si="1262"/>
        <v>0</v>
      </c>
      <c r="Q511" s="8">
        <f t="shared" si="1262"/>
        <v>0</v>
      </c>
      <c r="R511" s="8">
        <f t="shared" ref="R511:V511" si="1263">SUM(R512:R513)</f>
        <v>280.94</v>
      </c>
      <c r="S511" s="8">
        <f t="shared" si="1263"/>
        <v>0</v>
      </c>
      <c r="T511" s="8">
        <f t="shared" si="1263"/>
        <v>0</v>
      </c>
      <c r="U511" s="8">
        <f t="shared" si="1263"/>
        <v>0</v>
      </c>
      <c r="V511" s="8">
        <f t="shared" si="1263"/>
        <v>0</v>
      </c>
      <c r="W511" s="8">
        <f>SUM(W512:W513)</f>
        <v>2080</v>
      </c>
      <c r="X511" s="8">
        <f>SUM(X512:X513)</f>
        <v>0</v>
      </c>
      <c r="Y511" s="8">
        <f>SUM(Y512:Y513)</f>
        <v>2080</v>
      </c>
      <c r="Z511" s="22">
        <f>SUM(Z512:Z513)</f>
        <v>0</v>
      </c>
      <c r="AA511" s="8">
        <f t="shared" si="1109"/>
        <v>0</v>
      </c>
      <c r="AB511" s="25"/>
    </row>
    <row r="512" spans="2:28">
      <c r="B512" s="16" t="s">
        <v>1</v>
      </c>
      <c r="C512" s="9" t="s">
        <v>25</v>
      </c>
      <c r="D512" s="8">
        <v>2100</v>
      </c>
      <c r="E512" s="8">
        <v>0</v>
      </c>
      <c r="F512" s="8">
        <v>1785.797</v>
      </c>
      <c r="G512" s="8">
        <v>0</v>
      </c>
      <c r="H512" s="8">
        <v>0</v>
      </c>
      <c r="I512" s="8">
        <v>1772.83088</v>
      </c>
      <c r="J512" s="8">
        <v>0</v>
      </c>
      <c r="K512" s="8">
        <v>0</v>
      </c>
      <c r="L512" s="8">
        <v>0</v>
      </c>
      <c r="M512" s="8">
        <v>1070</v>
      </c>
      <c r="N512" s="8">
        <v>0</v>
      </c>
      <c r="O512" s="8">
        <v>1070</v>
      </c>
      <c r="P512" s="8">
        <v>0</v>
      </c>
      <c r="Q512" s="8">
        <v>0</v>
      </c>
      <c r="R512" s="8">
        <v>280.94</v>
      </c>
      <c r="S512" s="8">
        <v>0</v>
      </c>
      <c r="T512" s="8">
        <v>0</v>
      </c>
      <c r="U512" s="8">
        <v>0</v>
      </c>
      <c r="V512" s="8">
        <v>0</v>
      </c>
      <c r="W512" s="8">
        <v>1880</v>
      </c>
      <c r="X512" s="8">
        <v>0</v>
      </c>
      <c r="Y512" s="8">
        <v>1880</v>
      </c>
      <c r="Z512" s="22">
        <v>0</v>
      </c>
      <c r="AA512" s="8">
        <f t="shared" si="1109"/>
        <v>0</v>
      </c>
      <c r="AB512" s="25"/>
    </row>
    <row r="513" spans="2:28">
      <c r="B513" s="16" t="s">
        <v>1</v>
      </c>
      <c r="C513" s="9" t="s">
        <v>29</v>
      </c>
      <c r="D513" s="8">
        <f t="shared" ref="D513:E514" si="1264">SUM(D514)</f>
        <v>0</v>
      </c>
      <c r="E513" s="8">
        <f t="shared" si="1264"/>
        <v>0</v>
      </c>
      <c r="F513" s="8">
        <f t="shared" ref="F513:H514" si="1265">SUM(F514)</f>
        <v>205</v>
      </c>
      <c r="G513" s="8">
        <f t="shared" si="1265"/>
        <v>0</v>
      </c>
      <c r="H513" s="8">
        <f t="shared" si="1265"/>
        <v>0</v>
      </c>
      <c r="I513" s="8">
        <f t="shared" ref="I513:L514" si="1266">SUM(I514)</f>
        <v>205</v>
      </c>
      <c r="J513" s="8">
        <f t="shared" si="1266"/>
        <v>0</v>
      </c>
      <c r="K513" s="8">
        <f t="shared" si="1266"/>
        <v>0</v>
      </c>
      <c r="L513" s="8">
        <f t="shared" si="1266"/>
        <v>0</v>
      </c>
      <c r="M513" s="8">
        <f t="shared" ref="M513:N514" si="1267">SUM(M514)</f>
        <v>170</v>
      </c>
      <c r="N513" s="8">
        <f t="shared" si="1267"/>
        <v>0</v>
      </c>
      <c r="O513" s="8">
        <f t="shared" ref="O513:Q514" si="1268">SUM(O514)</f>
        <v>170</v>
      </c>
      <c r="P513" s="8">
        <f t="shared" si="1268"/>
        <v>0</v>
      </c>
      <c r="Q513" s="8">
        <f t="shared" si="1268"/>
        <v>0</v>
      </c>
      <c r="R513" s="8">
        <f t="shared" ref="R513:V514" si="1269">SUM(R514)</f>
        <v>0</v>
      </c>
      <c r="S513" s="8">
        <f t="shared" si="1269"/>
        <v>0</v>
      </c>
      <c r="T513" s="8">
        <f t="shared" si="1269"/>
        <v>0</v>
      </c>
      <c r="U513" s="8">
        <f t="shared" si="1269"/>
        <v>0</v>
      </c>
      <c r="V513" s="8">
        <f t="shared" si="1269"/>
        <v>0</v>
      </c>
      <c r="W513" s="8">
        <f t="shared" ref="W513:X514" si="1270">SUM(W514)</f>
        <v>200</v>
      </c>
      <c r="X513" s="8">
        <f t="shared" si="1270"/>
        <v>0</v>
      </c>
      <c r="Y513" s="8">
        <f t="shared" ref="Y513:Z514" si="1271">SUM(Y514)</f>
        <v>200</v>
      </c>
      <c r="Z513" s="22">
        <f t="shared" si="1271"/>
        <v>0</v>
      </c>
      <c r="AA513" s="8">
        <f t="shared" si="1109"/>
        <v>0</v>
      </c>
      <c r="AB513" s="25"/>
    </row>
    <row r="514" spans="2:28">
      <c r="B514" s="16" t="s">
        <v>1</v>
      </c>
      <c r="C514" s="10" t="s">
        <v>30</v>
      </c>
      <c r="D514" s="8">
        <f t="shared" si="1264"/>
        <v>0</v>
      </c>
      <c r="E514" s="8">
        <f t="shared" si="1264"/>
        <v>0</v>
      </c>
      <c r="F514" s="8">
        <f t="shared" si="1265"/>
        <v>205</v>
      </c>
      <c r="G514" s="8">
        <f t="shared" si="1265"/>
        <v>0</v>
      </c>
      <c r="H514" s="8">
        <f t="shared" si="1265"/>
        <v>0</v>
      </c>
      <c r="I514" s="8">
        <f t="shared" si="1266"/>
        <v>205</v>
      </c>
      <c r="J514" s="8">
        <f t="shared" si="1266"/>
        <v>0</v>
      </c>
      <c r="K514" s="8">
        <f t="shared" si="1266"/>
        <v>0</v>
      </c>
      <c r="L514" s="8">
        <f t="shared" si="1266"/>
        <v>0</v>
      </c>
      <c r="M514" s="8">
        <f t="shared" si="1267"/>
        <v>170</v>
      </c>
      <c r="N514" s="8">
        <f t="shared" si="1267"/>
        <v>0</v>
      </c>
      <c r="O514" s="8">
        <f t="shared" si="1268"/>
        <v>170</v>
      </c>
      <c r="P514" s="8">
        <f t="shared" si="1268"/>
        <v>0</v>
      </c>
      <c r="Q514" s="8">
        <f t="shared" si="1268"/>
        <v>0</v>
      </c>
      <c r="R514" s="8">
        <f t="shared" si="1269"/>
        <v>0</v>
      </c>
      <c r="S514" s="8">
        <f t="shared" si="1269"/>
        <v>0</v>
      </c>
      <c r="T514" s="8">
        <f t="shared" si="1269"/>
        <v>0</v>
      </c>
      <c r="U514" s="8">
        <f t="shared" si="1269"/>
        <v>0</v>
      </c>
      <c r="V514" s="8">
        <f t="shared" si="1269"/>
        <v>0</v>
      </c>
      <c r="W514" s="8">
        <f t="shared" si="1270"/>
        <v>200</v>
      </c>
      <c r="X514" s="8">
        <f t="shared" si="1270"/>
        <v>0</v>
      </c>
      <c r="Y514" s="8">
        <f t="shared" si="1271"/>
        <v>200</v>
      </c>
      <c r="Z514" s="22">
        <f t="shared" si="1271"/>
        <v>0</v>
      </c>
      <c r="AA514" s="8">
        <f t="shared" si="1109"/>
        <v>0</v>
      </c>
      <c r="AB514" s="25"/>
    </row>
    <row r="515" spans="2:28" ht="30">
      <c r="B515" s="16" t="s">
        <v>1</v>
      </c>
      <c r="C515" s="11" t="s">
        <v>31</v>
      </c>
      <c r="D515" s="8">
        <v>0</v>
      </c>
      <c r="E515" s="8">
        <v>0</v>
      </c>
      <c r="F515" s="8">
        <v>205</v>
      </c>
      <c r="G515" s="8">
        <v>0</v>
      </c>
      <c r="H515" s="8">
        <v>0</v>
      </c>
      <c r="I515" s="8">
        <v>205</v>
      </c>
      <c r="J515" s="8">
        <v>0</v>
      </c>
      <c r="K515" s="8">
        <v>0</v>
      </c>
      <c r="L515" s="8">
        <v>0</v>
      </c>
      <c r="M515" s="8">
        <v>170</v>
      </c>
      <c r="N515" s="8">
        <v>0</v>
      </c>
      <c r="O515" s="8">
        <v>170</v>
      </c>
      <c r="P515" s="8">
        <v>0</v>
      </c>
      <c r="Q515" s="8">
        <v>0</v>
      </c>
      <c r="R515" s="8">
        <v>0</v>
      </c>
      <c r="S515" s="8">
        <v>0</v>
      </c>
      <c r="T515" s="8">
        <v>0</v>
      </c>
      <c r="U515" s="8">
        <v>0</v>
      </c>
      <c r="V515" s="8">
        <v>0</v>
      </c>
      <c r="W515" s="8">
        <v>200</v>
      </c>
      <c r="X515" s="8">
        <v>0</v>
      </c>
      <c r="Y515" s="8">
        <v>200</v>
      </c>
      <c r="Z515" s="22">
        <v>0</v>
      </c>
      <c r="AA515" s="8">
        <f t="shared" si="1109"/>
        <v>0</v>
      </c>
      <c r="AB515" s="25"/>
    </row>
    <row r="516" spans="2:28">
      <c r="B516" s="16" t="s">
        <v>1</v>
      </c>
      <c r="C516" s="7" t="s">
        <v>33</v>
      </c>
      <c r="D516" s="8">
        <v>0</v>
      </c>
      <c r="E516" s="8">
        <v>0</v>
      </c>
      <c r="F516" s="8">
        <v>17.702999999999999</v>
      </c>
      <c r="G516" s="8">
        <v>0</v>
      </c>
      <c r="H516" s="8">
        <v>0</v>
      </c>
      <c r="I516" s="8">
        <v>17.7</v>
      </c>
      <c r="J516" s="8">
        <v>0</v>
      </c>
      <c r="K516" s="8">
        <v>0</v>
      </c>
      <c r="L516" s="8">
        <v>0</v>
      </c>
      <c r="M516" s="8">
        <v>0</v>
      </c>
      <c r="N516" s="8">
        <v>0</v>
      </c>
      <c r="O516" s="8">
        <v>0</v>
      </c>
      <c r="P516" s="8">
        <v>0</v>
      </c>
      <c r="Q516" s="8">
        <v>0</v>
      </c>
      <c r="R516" s="8">
        <v>0</v>
      </c>
      <c r="S516" s="8">
        <v>0</v>
      </c>
      <c r="T516" s="8">
        <v>0</v>
      </c>
      <c r="U516" s="8">
        <v>0</v>
      </c>
      <c r="V516" s="8">
        <v>0</v>
      </c>
      <c r="W516" s="8">
        <v>20</v>
      </c>
      <c r="X516" s="8">
        <v>0</v>
      </c>
      <c r="Y516" s="8">
        <v>20</v>
      </c>
      <c r="Z516" s="22">
        <v>0</v>
      </c>
      <c r="AA516" s="8">
        <f t="shared" si="1109"/>
        <v>0</v>
      </c>
      <c r="AB516" s="25"/>
    </row>
    <row r="517" spans="2:28">
      <c r="B517" s="16" t="s">
        <v>189</v>
      </c>
      <c r="C517" s="5" t="s">
        <v>190</v>
      </c>
      <c r="D517" s="6">
        <f t="shared" ref="D517:E520" si="1272">SUM(D525,D530)</f>
        <v>11000</v>
      </c>
      <c r="E517" s="6">
        <f t="shared" si="1272"/>
        <v>0</v>
      </c>
      <c r="F517" s="6">
        <f t="shared" ref="F517:H520" si="1273">SUM(F525,F530)</f>
        <v>7167.49</v>
      </c>
      <c r="G517" s="6">
        <f t="shared" si="1273"/>
        <v>0</v>
      </c>
      <c r="H517" s="6">
        <f t="shared" si="1273"/>
        <v>0</v>
      </c>
      <c r="I517" s="6">
        <f t="shared" ref="I517:L517" si="1274">SUM(I525,I530)</f>
        <v>7160.54576</v>
      </c>
      <c r="J517" s="6">
        <f t="shared" si="1274"/>
        <v>0</v>
      </c>
      <c r="K517" s="6">
        <f t="shared" si="1274"/>
        <v>0</v>
      </c>
      <c r="L517" s="6">
        <f t="shared" si="1274"/>
        <v>0</v>
      </c>
      <c r="M517" s="6">
        <f t="shared" ref="M517:N520" si="1275">SUM(M525,M530)</f>
        <v>7000</v>
      </c>
      <c r="N517" s="6">
        <f t="shared" si="1275"/>
        <v>0</v>
      </c>
      <c r="O517" s="6">
        <f t="shared" ref="O517:Q520" si="1276">SUM(O525,O530)</f>
        <v>7000</v>
      </c>
      <c r="P517" s="6">
        <f t="shared" si="1276"/>
        <v>0</v>
      </c>
      <c r="Q517" s="6">
        <f t="shared" si="1276"/>
        <v>0</v>
      </c>
      <c r="R517" s="6">
        <f t="shared" ref="R517:V517" si="1277">SUM(R525,R530)</f>
        <v>4593.1602800000001</v>
      </c>
      <c r="S517" s="6">
        <f t="shared" si="1277"/>
        <v>0</v>
      </c>
      <c r="T517" s="6">
        <f t="shared" si="1277"/>
        <v>0</v>
      </c>
      <c r="U517" s="6">
        <f t="shared" si="1277"/>
        <v>0</v>
      </c>
      <c r="V517" s="6">
        <f t="shared" si="1277"/>
        <v>0</v>
      </c>
      <c r="W517" s="6">
        <f t="shared" ref="W517:X520" si="1278">SUM(W525,W530)</f>
        <v>23604</v>
      </c>
      <c r="X517" s="6">
        <f t="shared" si="1278"/>
        <v>0</v>
      </c>
      <c r="Y517" s="6">
        <f t="shared" ref="Y517:Z520" si="1279">SUM(Y525,Y530)</f>
        <v>23604</v>
      </c>
      <c r="Z517" s="21">
        <f t="shared" si="1279"/>
        <v>0</v>
      </c>
      <c r="AA517" s="6">
        <f t="shared" si="1109"/>
        <v>0</v>
      </c>
      <c r="AB517" s="25"/>
    </row>
    <row r="518" spans="2:28">
      <c r="B518" s="16" t="s">
        <v>1</v>
      </c>
      <c r="C518" s="7" t="s">
        <v>22</v>
      </c>
      <c r="D518" s="8">
        <f t="shared" si="1272"/>
        <v>79</v>
      </c>
      <c r="E518" s="8">
        <f t="shared" si="1272"/>
        <v>0</v>
      </c>
      <c r="F518" s="8">
        <f t="shared" si="1273"/>
        <v>0</v>
      </c>
      <c r="G518" s="8">
        <f t="shared" si="1273"/>
        <v>0</v>
      </c>
      <c r="H518" s="8">
        <f t="shared" si="1273"/>
        <v>0</v>
      </c>
      <c r="I518" s="8">
        <f t="shared" ref="I518:L518" si="1280">SUM(I526,I531)</f>
        <v>0</v>
      </c>
      <c r="J518" s="8">
        <f t="shared" si="1280"/>
        <v>0</v>
      </c>
      <c r="K518" s="8">
        <f t="shared" si="1280"/>
        <v>0</v>
      </c>
      <c r="L518" s="8">
        <f t="shared" si="1280"/>
        <v>0</v>
      </c>
      <c r="M518" s="8">
        <f t="shared" si="1275"/>
        <v>49</v>
      </c>
      <c r="N518" s="8">
        <f t="shared" si="1275"/>
        <v>0</v>
      </c>
      <c r="O518" s="8">
        <f t="shared" si="1276"/>
        <v>0</v>
      </c>
      <c r="P518" s="8">
        <f t="shared" si="1276"/>
        <v>0</v>
      </c>
      <c r="Q518" s="8">
        <f t="shared" si="1276"/>
        <v>0</v>
      </c>
      <c r="R518" s="8">
        <f t="shared" ref="R518:V518" si="1281">SUM(R526,R531)</f>
        <v>0</v>
      </c>
      <c r="S518" s="8">
        <f t="shared" si="1281"/>
        <v>0</v>
      </c>
      <c r="T518" s="8">
        <f t="shared" si="1281"/>
        <v>0</v>
      </c>
      <c r="U518" s="8">
        <f t="shared" si="1281"/>
        <v>0</v>
      </c>
      <c r="V518" s="8">
        <f t="shared" si="1281"/>
        <v>0</v>
      </c>
      <c r="W518" s="8">
        <f t="shared" si="1278"/>
        <v>47</v>
      </c>
      <c r="X518" s="8">
        <f t="shared" si="1278"/>
        <v>0</v>
      </c>
      <c r="Y518" s="8">
        <f t="shared" si="1279"/>
        <v>47</v>
      </c>
      <c r="Z518" s="22">
        <f t="shared" si="1279"/>
        <v>0</v>
      </c>
      <c r="AA518" s="8">
        <f t="shared" si="1109"/>
        <v>0</v>
      </c>
      <c r="AB518" s="25"/>
    </row>
    <row r="519" spans="2:28">
      <c r="B519" s="16" t="s">
        <v>1</v>
      </c>
      <c r="C519" s="7" t="s">
        <v>23</v>
      </c>
      <c r="D519" s="8">
        <f t="shared" si="1272"/>
        <v>11000</v>
      </c>
      <c r="E519" s="8">
        <f t="shared" si="1272"/>
        <v>0</v>
      </c>
      <c r="F519" s="8">
        <f t="shared" si="1273"/>
        <v>7167.49</v>
      </c>
      <c r="G519" s="8">
        <f t="shared" si="1273"/>
        <v>0</v>
      </c>
      <c r="H519" s="8">
        <f t="shared" si="1273"/>
        <v>0</v>
      </c>
      <c r="I519" s="8">
        <f t="shared" ref="I519:L519" si="1282">SUM(I527,I532)</f>
        <v>7160.54576</v>
      </c>
      <c r="J519" s="8">
        <f t="shared" si="1282"/>
        <v>0</v>
      </c>
      <c r="K519" s="8">
        <f t="shared" si="1282"/>
        <v>0</v>
      </c>
      <c r="L519" s="8">
        <f t="shared" si="1282"/>
        <v>0</v>
      </c>
      <c r="M519" s="8">
        <f t="shared" si="1275"/>
        <v>7000</v>
      </c>
      <c r="N519" s="8">
        <f t="shared" si="1275"/>
        <v>0</v>
      </c>
      <c r="O519" s="8">
        <f t="shared" si="1276"/>
        <v>7000</v>
      </c>
      <c r="P519" s="8">
        <f t="shared" si="1276"/>
        <v>0</v>
      </c>
      <c r="Q519" s="8">
        <f t="shared" si="1276"/>
        <v>0</v>
      </c>
      <c r="R519" s="8">
        <f t="shared" ref="R519:V519" si="1283">SUM(R527,R532)</f>
        <v>4593.1602800000001</v>
      </c>
      <c r="S519" s="8">
        <f t="shared" si="1283"/>
        <v>0</v>
      </c>
      <c r="T519" s="8">
        <f t="shared" si="1283"/>
        <v>0</v>
      </c>
      <c r="U519" s="8">
        <f t="shared" si="1283"/>
        <v>0</v>
      </c>
      <c r="V519" s="8">
        <f t="shared" si="1283"/>
        <v>0</v>
      </c>
      <c r="W519" s="8">
        <f t="shared" si="1278"/>
        <v>23604</v>
      </c>
      <c r="X519" s="8">
        <f t="shared" si="1278"/>
        <v>0</v>
      </c>
      <c r="Y519" s="8">
        <f t="shared" si="1279"/>
        <v>23604</v>
      </c>
      <c r="Z519" s="22">
        <f t="shared" si="1279"/>
        <v>0</v>
      </c>
      <c r="AA519" s="8">
        <f t="shared" si="1109"/>
        <v>0</v>
      </c>
      <c r="AB519" s="25"/>
    </row>
    <row r="520" spans="2:28">
      <c r="B520" s="16" t="s">
        <v>1</v>
      </c>
      <c r="C520" s="9" t="s">
        <v>25</v>
      </c>
      <c r="D520" s="8">
        <f t="shared" si="1272"/>
        <v>2300</v>
      </c>
      <c r="E520" s="8">
        <f t="shared" si="1272"/>
        <v>0</v>
      </c>
      <c r="F520" s="8">
        <f t="shared" si="1273"/>
        <v>1523.1499999999999</v>
      </c>
      <c r="G520" s="8">
        <f t="shared" si="1273"/>
        <v>0</v>
      </c>
      <c r="H520" s="8">
        <f t="shared" si="1273"/>
        <v>0</v>
      </c>
      <c r="I520" s="8">
        <f t="shared" ref="I520:L520" si="1284">SUM(I528,I533)</f>
        <v>1516.2119</v>
      </c>
      <c r="J520" s="8">
        <f t="shared" si="1284"/>
        <v>0</v>
      </c>
      <c r="K520" s="8">
        <f t="shared" si="1284"/>
        <v>0</v>
      </c>
      <c r="L520" s="8">
        <f t="shared" si="1284"/>
        <v>0</v>
      </c>
      <c r="M520" s="8">
        <f t="shared" si="1275"/>
        <v>1280</v>
      </c>
      <c r="N520" s="8">
        <f t="shared" si="1275"/>
        <v>0</v>
      </c>
      <c r="O520" s="8">
        <f t="shared" si="1276"/>
        <v>1464.6</v>
      </c>
      <c r="P520" s="8">
        <f t="shared" si="1276"/>
        <v>0</v>
      </c>
      <c r="Q520" s="8">
        <f t="shared" si="1276"/>
        <v>0</v>
      </c>
      <c r="R520" s="8">
        <f t="shared" ref="R520:V520" si="1285">SUM(R528,R533)</f>
        <v>1027.78827</v>
      </c>
      <c r="S520" s="8">
        <f t="shared" si="1285"/>
        <v>0</v>
      </c>
      <c r="T520" s="8">
        <f t="shared" si="1285"/>
        <v>0</v>
      </c>
      <c r="U520" s="8">
        <f t="shared" si="1285"/>
        <v>0</v>
      </c>
      <c r="V520" s="8">
        <f t="shared" si="1285"/>
        <v>0</v>
      </c>
      <c r="W520" s="8">
        <f t="shared" si="1278"/>
        <v>864</v>
      </c>
      <c r="X520" s="8">
        <f t="shared" si="1278"/>
        <v>0</v>
      </c>
      <c r="Y520" s="8">
        <f t="shared" si="1279"/>
        <v>864</v>
      </c>
      <c r="Z520" s="22">
        <f t="shared" si="1279"/>
        <v>0</v>
      </c>
      <c r="AA520" s="8">
        <f t="shared" ref="AA520:AA583" si="1286">Y520-W520</f>
        <v>0</v>
      </c>
      <c r="AB520" s="25"/>
    </row>
    <row r="521" spans="2:28">
      <c r="B521" s="16" t="s">
        <v>1</v>
      </c>
      <c r="C521" s="9" t="s">
        <v>28</v>
      </c>
      <c r="D521" s="8">
        <f>SUM(D529)</f>
        <v>8700</v>
      </c>
      <c r="E521" s="8">
        <f>SUM(E529)</f>
        <v>0</v>
      </c>
      <c r="F521" s="8">
        <f t="shared" ref="F521:H521" si="1287">SUM(F529)</f>
        <v>5644.34</v>
      </c>
      <c r="G521" s="8">
        <f t="shared" si="1287"/>
        <v>0</v>
      </c>
      <c r="H521" s="8">
        <f t="shared" si="1287"/>
        <v>0</v>
      </c>
      <c r="I521" s="8">
        <f t="shared" ref="I521:L521" si="1288">SUM(I529)</f>
        <v>5644.3338599999997</v>
      </c>
      <c r="J521" s="8">
        <f t="shared" si="1288"/>
        <v>0</v>
      </c>
      <c r="K521" s="8">
        <f t="shared" si="1288"/>
        <v>0</v>
      </c>
      <c r="L521" s="8">
        <f t="shared" si="1288"/>
        <v>0</v>
      </c>
      <c r="M521" s="8">
        <f>SUM(M529)</f>
        <v>5720</v>
      </c>
      <c r="N521" s="8">
        <f>SUM(N529)</f>
        <v>0</v>
      </c>
      <c r="O521" s="8">
        <f t="shared" ref="O521:Q521" si="1289">SUM(O529)</f>
        <v>5535.4</v>
      </c>
      <c r="P521" s="8">
        <f t="shared" si="1289"/>
        <v>0</v>
      </c>
      <c r="Q521" s="8">
        <f t="shared" si="1289"/>
        <v>0</v>
      </c>
      <c r="R521" s="8">
        <f t="shared" ref="R521:V521" si="1290">SUM(R529)</f>
        <v>3565.37201</v>
      </c>
      <c r="S521" s="8">
        <f t="shared" si="1290"/>
        <v>0</v>
      </c>
      <c r="T521" s="8">
        <f t="shared" si="1290"/>
        <v>0</v>
      </c>
      <c r="U521" s="8">
        <f t="shared" si="1290"/>
        <v>0</v>
      </c>
      <c r="V521" s="8">
        <f t="shared" si="1290"/>
        <v>0</v>
      </c>
      <c r="W521" s="8">
        <f>SUM(W529)</f>
        <v>21400</v>
      </c>
      <c r="X521" s="8">
        <f>SUM(X529)</f>
        <v>0</v>
      </c>
      <c r="Y521" s="8">
        <f>SUM(Y529)</f>
        <v>21400</v>
      </c>
      <c r="Z521" s="22">
        <f>SUM(Z529)</f>
        <v>0</v>
      </c>
      <c r="AA521" s="8">
        <f t="shared" si="1286"/>
        <v>0</v>
      </c>
      <c r="AB521" s="25"/>
    </row>
    <row r="522" spans="2:28">
      <c r="B522" s="16" t="s">
        <v>1</v>
      </c>
      <c r="C522" s="9" t="s">
        <v>29</v>
      </c>
      <c r="D522" s="8">
        <f t="shared" ref="D522:E524" si="1291">SUM(D534)</f>
        <v>0</v>
      </c>
      <c r="E522" s="8">
        <f t="shared" si="1291"/>
        <v>0</v>
      </c>
      <c r="F522" s="8">
        <f t="shared" ref="F522:H524" si="1292">SUM(F534)</f>
        <v>0</v>
      </c>
      <c r="G522" s="8">
        <f t="shared" si="1292"/>
        <v>0</v>
      </c>
      <c r="H522" s="8">
        <f t="shared" si="1292"/>
        <v>0</v>
      </c>
      <c r="I522" s="8">
        <f t="shared" ref="I522:L522" si="1293">SUM(I534)</f>
        <v>0</v>
      </c>
      <c r="J522" s="8">
        <f t="shared" si="1293"/>
        <v>0</v>
      </c>
      <c r="K522" s="8">
        <f t="shared" si="1293"/>
        <v>0</v>
      </c>
      <c r="L522" s="8">
        <f t="shared" si="1293"/>
        <v>0</v>
      </c>
      <c r="M522" s="8">
        <f t="shared" ref="M522:N524" si="1294">SUM(M534)</f>
        <v>0</v>
      </c>
      <c r="N522" s="8">
        <f t="shared" si="1294"/>
        <v>0</v>
      </c>
      <c r="O522" s="8">
        <f t="shared" ref="O522:Q524" si="1295">SUM(O534)</f>
        <v>0</v>
      </c>
      <c r="P522" s="8">
        <f t="shared" si="1295"/>
        <v>0</v>
      </c>
      <c r="Q522" s="8">
        <f t="shared" si="1295"/>
        <v>0</v>
      </c>
      <c r="R522" s="8">
        <f t="shared" ref="R522:V522" si="1296">SUM(R534)</f>
        <v>0</v>
      </c>
      <c r="S522" s="8">
        <f t="shared" si="1296"/>
        <v>0</v>
      </c>
      <c r="T522" s="8">
        <f t="shared" si="1296"/>
        <v>0</v>
      </c>
      <c r="U522" s="8">
        <f t="shared" si="1296"/>
        <v>0</v>
      </c>
      <c r="V522" s="8">
        <f t="shared" si="1296"/>
        <v>0</v>
      </c>
      <c r="W522" s="8">
        <f t="shared" ref="W522:X524" si="1297">SUM(W534)</f>
        <v>1340</v>
      </c>
      <c r="X522" s="8">
        <f t="shared" si="1297"/>
        <v>0</v>
      </c>
      <c r="Y522" s="8">
        <f t="shared" ref="Y522:Z524" si="1298">SUM(Y534)</f>
        <v>1340</v>
      </c>
      <c r="Z522" s="22">
        <f t="shared" si="1298"/>
        <v>0</v>
      </c>
      <c r="AA522" s="8">
        <f t="shared" si="1286"/>
        <v>0</v>
      </c>
      <c r="AB522" s="25"/>
    </row>
    <row r="523" spans="2:28">
      <c r="B523" s="16" t="s">
        <v>1</v>
      </c>
      <c r="C523" s="10" t="s">
        <v>30</v>
      </c>
      <c r="D523" s="8">
        <f t="shared" si="1291"/>
        <v>0</v>
      </c>
      <c r="E523" s="8">
        <f t="shared" si="1291"/>
        <v>0</v>
      </c>
      <c r="F523" s="8">
        <f t="shared" si="1292"/>
        <v>0</v>
      </c>
      <c r="G523" s="8">
        <f t="shared" si="1292"/>
        <v>0</v>
      </c>
      <c r="H523" s="8">
        <f t="shared" si="1292"/>
        <v>0</v>
      </c>
      <c r="I523" s="8">
        <f t="shared" ref="I523:L523" si="1299">SUM(I535)</f>
        <v>0</v>
      </c>
      <c r="J523" s="8">
        <f t="shared" si="1299"/>
        <v>0</v>
      </c>
      <c r="K523" s="8">
        <f t="shared" si="1299"/>
        <v>0</v>
      </c>
      <c r="L523" s="8">
        <f t="shared" si="1299"/>
        <v>0</v>
      </c>
      <c r="M523" s="8">
        <f t="shared" si="1294"/>
        <v>0</v>
      </c>
      <c r="N523" s="8">
        <f t="shared" si="1294"/>
        <v>0</v>
      </c>
      <c r="O523" s="8">
        <f t="shared" si="1295"/>
        <v>0</v>
      </c>
      <c r="P523" s="8">
        <f t="shared" si="1295"/>
        <v>0</v>
      </c>
      <c r="Q523" s="8">
        <f t="shared" si="1295"/>
        <v>0</v>
      </c>
      <c r="R523" s="8">
        <f t="shared" ref="R523:V523" si="1300">SUM(R535)</f>
        <v>0</v>
      </c>
      <c r="S523" s="8">
        <f t="shared" si="1300"/>
        <v>0</v>
      </c>
      <c r="T523" s="8">
        <f t="shared" si="1300"/>
        <v>0</v>
      </c>
      <c r="U523" s="8">
        <f t="shared" si="1300"/>
        <v>0</v>
      </c>
      <c r="V523" s="8">
        <f t="shared" si="1300"/>
        <v>0</v>
      </c>
      <c r="W523" s="8">
        <f t="shared" si="1297"/>
        <v>1340</v>
      </c>
      <c r="X523" s="8">
        <f t="shared" si="1297"/>
        <v>0</v>
      </c>
      <c r="Y523" s="8">
        <f t="shared" si="1298"/>
        <v>1340</v>
      </c>
      <c r="Z523" s="22">
        <f t="shared" si="1298"/>
        <v>0</v>
      </c>
      <c r="AA523" s="8">
        <f t="shared" si="1286"/>
        <v>0</v>
      </c>
      <c r="AB523" s="25"/>
    </row>
    <row r="524" spans="2:28" ht="30">
      <c r="B524" s="16" t="s">
        <v>1</v>
      </c>
      <c r="C524" s="11" t="s">
        <v>31</v>
      </c>
      <c r="D524" s="8">
        <f t="shared" si="1291"/>
        <v>0</v>
      </c>
      <c r="E524" s="8">
        <f t="shared" si="1291"/>
        <v>0</v>
      </c>
      <c r="F524" s="8">
        <f t="shared" si="1292"/>
        <v>0</v>
      </c>
      <c r="G524" s="8">
        <f t="shared" si="1292"/>
        <v>0</v>
      </c>
      <c r="H524" s="8">
        <f t="shared" si="1292"/>
        <v>0</v>
      </c>
      <c r="I524" s="8">
        <f t="shared" ref="I524:L524" si="1301">SUM(I536)</f>
        <v>0</v>
      </c>
      <c r="J524" s="8">
        <f t="shared" si="1301"/>
        <v>0</v>
      </c>
      <c r="K524" s="8">
        <f t="shared" si="1301"/>
        <v>0</v>
      </c>
      <c r="L524" s="8">
        <f t="shared" si="1301"/>
        <v>0</v>
      </c>
      <c r="M524" s="8">
        <f t="shared" si="1294"/>
        <v>0</v>
      </c>
      <c r="N524" s="8">
        <f t="shared" si="1294"/>
        <v>0</v>
      </c>
      <c r="O524" s="8">
        <f t="shared" si="1295"/>
        <v>0</v>
      </c>
      <c r="P524" s="8">
        <f t="shared" si="1295"/>
        <v>0</v>
      </c>
      <c r="Q524" s="8">
        <f t="shared" si="1295"/>
        <v>0</v>
      </c>
      <c r="R524" s="8">
        <f t="shared" ref="R524:V524" si="1302">SUM(R536)</f>
        <v>0</v>
      </c>
      <c r="S524" s="8">
        <f t="shared" si="1302"/>
        <v>0</v>
      </c>
      <c r="T524" s="8">
        <f t="shared" si="1302"/>
        <v>0</v>
      </c>
      <c r="U524" s="8">
        <f t="shared" si="1302"/>
        <v>0</v>
      </c>
      <c r="V524" s="8">
        <f t="shared" si="1302"/>
        <v>0</v>
      </c>
      <c r="W524" s="8">
        <f t="shared" si="1297"/>
        <v>1340</v>
      </c>
      <c r="X524" s="8">
        <f t="shared" si="1297"/>
        <v>0</v>
      </c>
      <c r="Y524" s="8">
        <f t="shared" si="1298"/>
        <v>1340</v>
      </c>
      <c r="Z524" s="22">
        <f t="shared" si="1298"/>
        <v>0</v>
      </c>
      <c r="AA524" s="8">
        <f t="shared" si="1286"/>
        <v>0</v>
      </c>
      <c r="AB524" s="25"/>
    </row>
    <row r="525" spans="2:28">
      <c r="B525" s="16" t="s">
        <v>191</v>
      </c>
      <c r="C525" s="5" t="s">
        <v>190</v>
      </c>
      <c r="D525" s="6">
        <f>SUM(D527)</f>
        <v>9900</v>
      </c>
      <c r="E525" s="6">
        <f>SUM(E527)</f>
        <v>0</v>
      </c>
      <c r="F525" s="6">
        <f t="shared" ref="F525:H525" si="1303">SUM(F527)</f>
        <v>5960.89</v>
      </c>
      <c r="G525" s="6">
        <f t="shared" si="1303"/>
        <v>0</v>
      </c>
      <c r="H525" s="6">
        <f t="shared" si="1303"/>
        <v>0</v>
      </c>
      <c r="I525" s="6">
        <f t="shared" ref="I525:L525" si="1304">SUM(I527)</f>
        <v>5956.9182700000001</v>
      </c>
      <c r="J525" s="6">
        <f t="shared" si="1304"/>
        <v>0</v>
      </c>
      <c r="K525" s="6">
        <f t="shared" si="1304"/>
        <v>0</v>
      </c>
      <c r="L525" s="6">
        <f t="shared" si="1304"/>
        <v>0</v>
      </c>
      <c r="M525" s="6">
        <f>SUM(M527)</f>
        <v>5900</v>
      </c>
      <c r="N525" s="6">
        <f>SUM(N527)</f>
        <v>0</v>
      </c>
      <c r="O525" s="6">
        <f t="shared" ref="O525:Q525" si="1305">SUM(O527)</f>
        <v>5900</v>
      </c>
      <c r="P525" s="6">
        <f t="shared" si="1305"/>
        <v>0</v>
      </c>
      <c r="Q525" s="6">
        <f t="shared" si="1305"/>
        <v>0</v>
      </c>
      <c r="R525" s="6">
        <f t="shared" ref="R525:V525" si="1306">SUM(R527)</f>
        <v>3779.9945299999999</v>
      </c>
      <c r="S525" s="6">
        <f t="shared" si="1306"/>
        <v>0</v>
      </c>
      <c r="T525" s="6">
        <f t="shared" si="1306"/>
        <v>0</v>
      </c>
      <c r="U525" s="6">
        <f t="shared" si="1306"/>
        <v>0</v>
      </c>
      <c r="V525" s="6">
        <f t="shared" si="1306"/>
        <v>0</v>
      </c>
      <c r="W525" s="6">
        <f>SUM(W527)</f>
        <v>21400</v>
      </c>
      <c r="X525" s="6">
        <f>SUM(X527)</f>
        <v>0</v>
      </c>
      <c r="Y525" s="6">
        <f>SUM(Y527)</f>
        <v>21400</v>
      </c>
      <c r="Z525" s="21">
        <f>SUM(Z527)</f>
        <v>0</v>
      </c>
      <c r="AA525" s="6">
        <f t="shared" si="1286"/>
        <v>0</v>
      </c>
      <c r="AB525" s="25"/>
    </row>
    <row r="526" spans="2:28">
      <c r="B526" s="16" t="s">
        <v>1</v>
      </c>
      <c r="C526" s="7" t="s">
        <v>22</v>
      </c>
      <c r="D526" s="8">
        <v>30</v>
      </c>
      <c r="E526" s="8">
        <v>0</v>
      </c>
      <c r="F526" s="8">
        <v>0</v>
      </c>
      <c r="G526" s="8">
        <v>0</v>
      </c>
      <c r="H526" s="8">
        <v>0</v>
      </c>
      <c r="I526" s="8">
        <v>0</v>
      </c>
      <c r="J526" s="8">
        <v>0</v>
      </c>
      <c r="K526" s="8">
        <v>0</v>
      </c>
      <c r="L526" s="8">
        <v>0</v>
      </c>
      <c r="M526" s="8">
        <v>0</v>
      </c>
      <c r="N526" s="8">
        <v>0</v>
      </c>
      <c r="O526" s="8">
        <v>0</v>
      </c>
      <c r="P526" s="8">
        <v>0</v>
      </c>
      <c r="Q526" s="8">
        <v>0</v>
      </c>
      <c r="R526" s="8">
        <v>0</v>
      </c>
      <c r="S526" s="8">
        <v>0</v>
      </c>
      <c r="T526" s="8">
        <v>0</v>
      </c>
      <c r="U526" s="8">
        <v>0</v>
      </c>
      <c r="V526" s="8">
        <v>0</v>
      </c>
      <c r="W526" s="8">
        <v>0</v>
      </c>
      <c r="X526" s="8">
        <v>0</v>
      </c>
      <c r="Y526" s="8">
        <v>0</v>
      </c>
      <c r="Z526" s="22">
        <v>0</v>
      </c>
      <c r="AA526" s="8">
        <f t="shared" si="1286"/>
        <v>0</v>
      </c>
      <c r="AB526" s="25"/>
    </row>
    <row r="527" spans="2:28">
      <c r="B527" s="16" t="s">
        <v>1</v>
      </c>
      <c r="C527" s="7" t="s">
        <v>23</v>
      </c>
      <c r="D527" s="8">
        <f>SUM(D528:D529)</f>
        <v>9900</v>
      </c>
      <c r="E527" s="8">
        <f>SUM(E528:E529)</f>
        <v>0</v>
      </c>
      <c r="F527" s="8">
        <f t="shared" ref="F527:H527" si="1307">SUM(F528:F529)</f>
        <v>5960.89</v>
      </c>
      <c r="G527" s="8">
        <f t="shared" si="1307"/>
        <v>0</v>
      </c>
      <c r="H527" s="8">
        <f t="shared" si="1307"/>
        <v>0</v>
      </c>
      <c r="I527" s="8">
        <f t="shared" ref="I527:L527" si="1308">SUM(I528:I529)</f>
        <v>5956.9182700000001</v>
      </c>
      <c r="J527" s="8">
        <f t="shared" si="1308"/>
        <v>0</v>
      </c>
      <c r="K527" s="8">
        <f t="shared" si="1308"/>
        <v>0</v>
      </c>
      <c r="L527" s="8">
        <f t="shared" si="1308"/>
        <v>0</v>
      </c>
      <c r="M527" s="8">
        <f>SUM(M528:M529)</f>
        <v>5900</v>
      </c>
      <c r="N527" s="8">
        <f>SUM(N528:N529)</f>
        <v>0</v>
      </c>
      <c r="O527" s="8">
        <f t="shared" ref="O527:Q527" si="1309">SUM(O528:O529)</f>
        <v>5900</v>
      </c>
      <c r="P527" s="8">
        <f t="shared" si="1309"/>
        <v>0</v>
      </c>
      <c r="Q527" s="8">
        <f t="shared" si="1309"/>
        <v>0</v>
      </c>
      <c r="R527" s="8">
        <f t="shared" ref="R527:V527" si="1310">SUM(R528:R529)</f>
        <v>3779.9945299999999</v>
      </c>
      <c r="S527" s="8">
        <f t="shared" si="1310"/>
        <v>0</v>
      </c>
      <c r="T527" s="8">
        <f t="shared" si="1310"/>
        <v>0</v>
      </c>
      <c r="U527" s="8">
        <f t="shared" si="1310"/>
        <v>0</v>
      </c>
      <c r="V527" s="8">
        <f t="shared" si="1310"/>
        <v>0</v>
      </c>
      <c r="W527" s="8">
        <f>SUM(W528:W529)</f>
        <v>21400</v>
      </c>
      <c r="X527" s="8">
        <f>SUM(X528:X529)</f>
        <v>0</v>
      </c>
      <c r="Y527" s="8">
        <f>SUM(Y528:Y529)</f>
        <v>21400</v>
      </c>
      <c r="Z527" s="22">
        <f>SUM(Z528:Z529)</f>
        <v>0</v>
      </c>
      <c r="AA527" s="8">
        <f t="shared" si="1286"/>
        <v>0</v>
      </c>
      <c r="AB527" s="25"/>
    </row>
    <row r="528" spans="2:28">
      <c r="B528" s="16" t="s">
        <v>1</v>
      </c>
      <c r="C528" s="9" t="s">
        <v>25</v>
      </c>
      <c r="D528" s="8">
        <v>1200</v>
      </c>
      <c r="E528" s="8">
        <v>0</v>
      </c>
      <c r="F528" s="8">
        <v>316.55</v>
      </c>
      <c r="G528" s="8">
        <v>0</v>
      </c>
      <c r="H528" s="8">
        <v>0</v>
      </c>
      <c r="I528" s="8">
        <v>312.58440999999999</v>
      </c>
      <c r="J528" s="8">
        <v>0</v>
      </c>
      <c r="K528" s="8">
        <v>0</v>
      </c>
      <c r="L528" s="8">
        <v>0</v>
      </c>
      <c r="M528" s="8">
        <v>180</v>
      </c>
      <c r="N528" s="8">
        <v>0</v>
      </c>
      <c r="O528" s="8">
        <v>364.6</v>
      </c>
      <c r="P528" s="8">
        <v>0</v>
      </c>
      <c r="Q528" s="8">
        <v>0</v>
      </c>
      <c r="R528" s="8">
        <v>214.62252000000001</v>
      </c>
      <c r="S528" s="8">
        <v>0</v>
      </c>
      <c r="T528" s="8">
        <v>0</v>
      </c>
      <c r="U528" s="8">
        <v>0</v>
      </c>
      <c r="V528" s="8">
        <v>0</v>
      </c>
      <c r="W528" s="8">
        <v>0</v>
      </c>
      <c r="X528" s="8">
        <v>0</v>
      </c>
      <c r="Y528" s="8">
        <v>0</v>
      </c>
      <c r="Z528" s="22">
        <v>0</v>
      </c>
      <c r="AA528" s="8">
        <f t="shared" si="1286"/>
        <v>0</v>
      </c>
      <c r="AB528" s="25"/>
    </row>
    <row r="529" spans="2:28">
      <c r="B529" s="16" t="s">
        <v>1</v>
      </c>
      <c r="C529" s="9" t="s">
        <v>28</v>
      </c>
      <c r="D529" s="8">
        <v>8700</v>
      </c>
      <c r="E529" s="8">
        <v>0</v>
      </c>
      <c r="F529" s="8">
        <v>5644.34</v>
      </c>
      <c r="G529" s="8">
        <v>0</v>
      </c>
      <c r="H529" s="8">
        <v>0</v>
      </c>
      <c r="I529" s="8">
        <v>5644.3338599999997</v>
      </c>
      <c r="J529" s="8">
        <v>0</v>
      </c>
      <c r="K529" s="8">
        <v>0</v>
      </c>
      <c r="L529" s="8">
        <v>0</v>
      </c>
      <c r="M529" s="8">
        <v>5720</v>
      </c>
      <c r="N529" s="8">
        <v>0</v>
      </c>
      <c r="O529" s="8">
        <v>5535.4</v>
      </c>
      <c r="P529" s="8">
        <v>0</v>
      </c>
      <c r="Q529" s="8">
        <v>0</v>
      </c>
      <c r="R529" s="8">
        <v>3565.37201</v>
      </c>
      <c r="S529" s="8">
        <v>0</v>
      </c>
      <c r="T529" s="8">
        <v>0</v>
      </c>
      <c r="U529" s="8">
        <v>0</v>
      </c>
      <c r="V529" s="8">
        <v>0</v>
      </c>
      <c r="W529" s="8">
        <v>21400</v>
      </c>
      <c r="X529" s="8">
        <v>0</v>
      </c>
      <c r="Y529" s="8">
        <v>21400</v>
      </c>
      <c r="Z529" s="22">
        <v>0</v>
      </c>
      <c r="AA529" s="8">
        <f t="shared" si="1286"/>
        <v>0</v>
      </c>
      <c r="AB529" s="25"/>
    </row>
    <row r="530" spans="2:28" ht="60">
      <c r="B530" s="16" t="s">
        <v>192</v>
      </c>
      <c r="C530" s="5" t="s">
        <v>193</v>
      </c>
      <c r="D530" s="6">
        <f>SUM(D532)</f>
        <v>1100</v>
      </c>
      <c r="E530" s="6">
        <f>SUM(E532)</f>
        <v>0</v>
      </c>
      <c r="F530" s="6">
        <f t="shared" ref="F530:H530" si="1311">SUM(F532)</f>
        <v>1206.5999999999999</v>
      </c>
      <c r="G530" s="6">
        <f t="shared" si="1311"/>
        <v>0</v>
      </c>
      <c r="H530" s="6">
        <f t="shared" si="1311"/>
        <v>0</v>
      </c>
      <c r="I530" s="6">
        <f t="shared" ref="I530:L530" si="1312">SUM(I532)</f>
        <v>1203.6274900000001</v>
      </c>
      <c r="J530" s="6">
        <f t="shared" si="1312"/>
        <v>0</v>
      </c>
      <c r="K530" s="6">
        <f t="shared" si="1312"/>
        <v>0</v>
      </c>
      <c r="L530" s="6">
        <f t="shared" si="1312"/>
        <v>0</v>
      </c>
      <c r="M530" s="6">
        <f>SUM(M532)</f>
        <v>1100</v>
      </c>
      <c r="N530" s="6">
        <f>SUM(N532)</f>
        <v>0</v>
      </c>
      <c r="O530" s="6">
        <f t="shared" ref="O530:Q530" si="1313">SUM(O532)</f>
        <v>1100</v>
      </c>
      <c r="P530" s="6">
        <f t="shared" si="1313"/>
        <v>0</v>
      </c>
      <c r="Q530" s="6">
        <f t="shared" si="1313"/>
        <v>0</v>
      </c>
      <c r="R530" s="6">
        <f t="shared" ref="R530:V530" si="1314">SUM(R532)</f>
        <v>813.16575</v>
      </c>
      <c r="S530" s="6">
        <f t="shared" si="1314"/>
        <v>0</v>
      </c>
      <c r="T530" s="6">
        <f t="shared" si="1314"/>
        <v>0</v>
      </c>
      <c r="U530" s="6">
        <f t="shared" si="1314"/>
        <v>0</v>
      </c>
      <c r="V530" s="6">
        <f t="shared" si="1314"/>
        <v>0</v>
      </c>
      <c r="W530" s="6">
        <f>SUM(W532)</f>
        <v>2204</v>
      </c>
      <c r="X530" s="6">
        <f>SUM(X532)</f>
        <v>0</v>
      </c>
      <c r="Y530" s="6">
        <f>SUM(Y532)</f>
        <v>2204</v>
      </c>
      <c r="Z530" s="21">
        <f>SUM(Z532)</f>
        <v>0</v>
      </c>
      <c r="AA530" s="6">
        <f t="shared" si="1286"/>
        <v>0</v>
      </c>
      <c r="AB530" s="25"/>
    </row>
    <row r="531" spans="2:28">
      <c r="B531" s="16" t="s">
        <v>1</v>
      </c>
      <c r="C531" s="7" t="s">
        <v>22</v>
      </c>
      <c r="D531" s="8">
        <v>49</v>
      </c>
      <c r="E531" s="8">
        <v>0</v>
      </c>
      <c r="F531" s="8">
        <v>0</v>
      </c>
      <c r="G531" s="8">
        <v>0</v>
      </c>
      <c r="H531" s="8">
        <v>0</v>
      </c>
      <c r="I531" s="8">
        <v>0</v>
      </c>
      <c r="J531" s="8">
        <v>0</v>
      </c>
      <c r="K531" s="8">
        <v>0</v>
      </c>
      <c r="L531" s="8">
        <v>0</v>
      </c>
      <c r="M531" s="8">
        <v>49</v>
      </c>
      <c r="N531" s="8">
        <v>0</v>
      </c>
      <c r="O531" s="8">
        <v>0</v>
      </c>
      <c r="P531" s="8">
        <v>0</v>
      </c>
      <c r="Q531" s="8">
        <v>0</v>
      </c>
      <c r="R531" s="8">
        <v>0</v>
      </c>
      <c r="S531" s="8">
        <v>0</v>
      </c>
      <c r="T531" s="8">
        <v>0</v>
      </c>
      <c r="U531" s="8">
        <v>0</v>
      </c>
      <c r="V531" s="8">
        <v>0</v>
      </c>
      <c r="W531" s="8">
        <v>47</v>
      </c>
      <c r="X531" s="8">
        <v>0</v>
      </c>
      <c r="Y531" s="8">
        <v>47</v>
      </c>
      <c r="Z531" s="22">
        <v>0</v>
      </c>
      <c r="AA531" s="8">
        <f t="shared" si="1286"/>
        <v>0</v>
      </c>
      <c r="AB531" s="25"/>
    </row>
    <row r="532" spans="2:28">
      <c r="B532" s="16" t="s">
        <v>1</v>
      </c>
      <c r="C532" s="7" t="s">
        <v>23</v>
      </c>
      <c r="D532" s="8">
        <f>SUM(D533:D534)</f>
        <v>1100</v>
      </c>
      <c r="E532" s="8">
        <f>SUM(E533:E534)</f>
        <v>0</v>
      </c>
      <c r="F532" s="8">
        <f t="shared" ref="F532:H532" si="1315">SUM(F533:F534)</f>
        <v>1206.5999999999999</v>
      </c>
      <c r="G532" s="8">
        <f t="shared" si="1315"/>
        <v>0</v>
      </c>
      <c r="H532" s="8">
        <f t="shared" si="1315"/>
        <v>0</v>
      </c>
      <c r="I532" s="8">
        <f t="shared" ref="I532:L532" si="1316">SUM(I533:I534)</f>
        <v>1203.6274900000001</v>
      </c>
      <c r="J532" s="8">
        <f t="shared" si="1316"/>
        <v>0</v>
      </c>
      <c r="K532" s="8">
        <f t="shared" si="1316"/>
        <v>0</v>
      </c>
      <c r="L532" s="8">
        <f t="shared" si="1316"/>
        <v>0</v>
      </c>
      <c r="M532" s="8">
        <f>SUM(M533:M534)</f>
        <v>1100</v>
      </c>
      <c r="N532" s="8">
        <f>SUM(N533:N534)</f>
        <v>0</v>
      </c>
      <c r="O532" s="8">
        <f t="shared" ref="O532:Q532" si="1317">SUM(O533:O534)</f>
        <v>1100</v>
      </c>
      <c r="P532" s="8">
        <f t="shared" si="1317"/>
        <v>0</v>
      </c>
      <c r="Q532" s="8">
        <f t="shared" si="1317"/>
        <v>0</v>
      </c>
      <c r="R532" s="8">
        <f t="shared" ref="R532:V532" si="1318">SUM(R533:R534)</f>
        <v>813.16575</v>
      </c>
      <c r="S532" s="8">
        <f t="shared" si="1318"/>
        <v>0</v>
      </c>
      <c r="T532" s="8">
        <f t="shared" si="1318"/>
        <v>0</v>
      </c>
      <c r="U532" s="8">
        <f t="shared" si="1318"/>
        <v>0</v>
      </c>
      <c r="V532" s="8">
        <f t="shared" si="1318"/>
        <v>0</v>
      </c>
      <c r="W532" s="8">
        <f>SUM(W533:W534)</f>
        <v>2204</v>
      </c>
      <c r="X532" s="8">
        <f>SUM(X533:X534)</f>
        <v>0</v>
      </c>
      <c r="Y532" s="8">
        <f>SUM(Y533:Y534)</f>
        <v>2204</v>
      </c>
      <c r="Z532" s="22">
        <f>SUM(Z533:Z534)</f>
        <v>0</v>
      </c>
      <c r="AA532" s="8">
        <f t="shared" si="1286"/>
        <v>0</v>
      </c>
      <c r="AB532" s="25"/>
    </row>
    <row r="533" spans="2:28">
      <c r="B533" s="16" t="s">
        <v>1</v>
      </c>
      <c r="C533" s="9" t="s">
        <v>25</v>
      </c>
      <c r="D533" s="8">
        <v>1100</v>
      </c>
      <c r="E533" s="8">
        <v>0</v>
      </c>
      <c r="F533" s="8">
        <v>1206.5999999999999</v>
      </c>
      <c r="G533" s="8">
        <v>0</v>
      </c>
      <c r="H533" s="8">
        <v>0</v>
      </c>
      <c r="I533" s="8">
        <v>1203.6274900000001</v>
      </c>
      <c r="J533" s="8">
        <v>0</v>
      </c>
      <c r="K533" s="8">
        <v>0</v>
      </c>
      <c r="L533" s="8">
        <v>0</v>
      </c>
      <c r="M533" s="8">
        <v>1100</v>
      </c>
      <c r="N533" s="8">
        <v>0</v>
      </c>
      <c r="O533" s="8">
        <v>1100</v>
      </c>
      <c r="P533" s="8">
        <v>0</v>
      </c>
      <c r="Q533" s="8">
        <v>0</v>
      </c>
      <c r="R533" s="8">
        <v>813.16575</v>
      </c>
      <c r="S533" s="8">
        <v>0</v>
      </c>
      <c r="T533" s="8">
        <v>0</v>
      </c>
      <c r="U533" s="8">
        <v>0</v>
      </c>
      <c r="V533" s="8">
        <v>0</v>
      </c>
      <c r="W533" s="8">
        <v>864</v>
      </c>
      <c r="X533" s="8">
        <v>0</v>
      </c>
      <c r="Y533" s="8">
        <v>864</v>
      </c>
      <c r="Z533" s="22">
        <v>0</v>
      </c>
      <c r="AA533" s="8">
        <f t="shared" si="1286"/>
        <v>0</v>
      </c>
      <c r="AB533" s="25"/>
    </row>
    <row r="534" spans="2:28">
      <c r="B534" s="16" t="s">
        <v>1</v>
      </c>
      <c r="C534" s="9" t="s">
        <v>29</v>
      </c>
      <c r="D534" s="8">
        <f t="shared" ref="D534:E535" si="1319">SUM(D535)</f>
        <v>0</v>
      </c>
      <c r="E534" s="8">
        <f t="shared" si="1319"/>
        <v>0</v>
      </c>
      <c r="F534" s="8">
        <f t="shared" ref="F534:H535" si="1320">SUM(F535)</f>
        <v>0</v>
      </c>
      <c r="G534" s="8">
        <f t="shared" si="1320"/>
        <v>0</v>
      </c>
      <c r="H534" s="8">
        <f t="shared" si="1320"/>
        <v>0</v>
      </c>
      <c r="I534" s="8">
        <f t="shared" ref="I534:L535" si="1321">SUM(I535)</f>
        <v>0</v>
      </c>
      <c r="J534" s="8">
        <f t="shared" si="1321"/>
        <v>0</v>
      </c>
      <c r="K534" s="8">
        <f t="shared" si="1321"/>
        <v>0</v>
      </c>
      <c r="L534" s="8">
        <f t="shared" si="1321"/>
        <v>0</v>
      </c>
      <c r="M534" s="8">
        <f t="shared" ref="M534:N535" si="1322">SUM(M535)</f>
        <v>0</v>
      </c>
      <c r="N534" s="8">
        <f t="shared" si="1322"/>
        <v>0</v>
      </c>
      <c r="O534" s="8">
        <f t="shared" ref="O534:Q535" si="1323">SUM(O535)</f>
        <v>0</v>
      </c>
      <c r="P534" s="8">
        <f t="shared" si="1323"/>
        <v>0</v>
      </c>
      <c r="Q534" s="8">
        <f t="shared" si="1323"/>
        <v>0</v>
      </c>
      <c r="R534" s="8">
        <f t="shared" ref="R534:V535" si="1324">SUM(R535)</f>
        <v>0</v>
      </c>
      <c r="S534" s="8">
        <f t="shared" si="1324"/>
        <v>0</v>
      </c>
      <c r="T534" s="8">
        <f t="shared" si="1324"/>
        <v>0</v>
      </c>
      <c r="U534" s="8">
        <f t="shared" si="1324"/>
        <v>0</v>
      </c>
      <c r="V534" s="8">
        <f t="shared" si="1324"/>
        <v>0</v>
      </c>
      <c r="W534" s="8">
        <f t="shared" ref="W534:X535" si="1325">SUM(W535)</f>
        <v>1340</v>
      </c>
      <c r="X534" s="8">
        <f t="shared" si="1325"/>
        <v>0</v>
      </c>
      <c r="Y534" s="8">
        <f t="shared" ref="Y534:Z535" si="1326">SUM(Y535)</f>
        <v>1340</v>
      </c>
      <c r="Z534" s="22">
        <f t="shared" si="1326"/>
        <v>0</v>
      </c>
      <c r="AA534" s="8">
        <f t="shared" si="1286"/>
        <v>0</v>
      </c>
      <c r="AB534" s="25"/>
    </row>
    <row r="535" spans="2:28">
      <c r="B535" s="16" t="s">
        <v>1</v>
      </c>
      <c r="C535" s="10" t="s">
        <v>30</v>
      </c>
      <c r="D535" s="8">
        <f t="shared" si="1319"/>
        <v>0</v>
      </c>
      <c r="E535" s="8">
        <f t="shared" si="1319"/>
        <v>0</v>
      </c>
      <c r="F535" s="8">
        <f t="shared" si="1320"/>
        <v>0</v>
      </c>
      <c r="G535" s="8">
        <f t="shared" si="1320"/>
        <v>0</v>
      </c>
      <c r="H535" s="8">
        <f t="shared" si="1320"/>
        <v>0</v>
      </c>
      <c r="I535" s="8">
        <f t="shared" si="1321"/>
        <v>0</v>
      </c>
      <c r="J535" s="8">
        <f t="shared" si="1321"/>
        <v>0</v>
      </c>
      <c r="K535" s="8">
        <f t="shared" si="1321"/>
        <v>0</v>
      </c>
      <c r="L535" s="8">
        <f t="shared" si="1321"/>
        <v>0</v>
      </c>
      <c r="M535" s="8">
        <f t="shared" si="1322"/>
        <v>0</v>
      </c>
      <c r="N535" s="8">
        <f t="shared" si="1322"/>
        <v>0</v>
      </c>
      <c r="O535" s="8">
        <f t="shared" si="1323"/>
        <v>0</v>
      </c>
      <c r="P535" s="8">
        <f t="shared" si="1323"/>
        <v>0</v>
      </c>
      <c r="Q535" s="8">
        <f t="shared" si="1323"/>
        <v>0</v>
      </c>
      <c r="R535" s="8">
        <f t="shared" si="1324"/>
        <v>0</v>
      </c>
      <c r="S535" s="8">
        <f t="shared" si="1324"/>
        <v>0</v>
      </c>
      <c r="T535" s="8">
        <f t="shared" si="1324"/>
        <v>0</v>
      </c>
      <c r="U535" s="8">
        <f t="shared" si="1324"/>
        <v>0</v>
      </c>
      <c r="V535" s="8">
        <f t="shared" si="1324"/>
        <v>0</v>
      </c>
      <c r="W535" s="8">
        <f t="shared" si="1325"/>
        <v>1340</v>
      </c>
      <c r="X535" s="8">
        <f t="shared" si="1325"/>
        <v>0</v>
      </c>
      <c r="Y535" s="8">
        <f t="shared" si="1326"/>
        <v>1340</v>
      </c>
      <c r="Z535" s="22">
        <f t="shared" si="1326"/>
        <v>0</v>
      </c>
      <c r="AA535" s="8">
        <f t="shared" si="1286"/>
        <v>0</v>
      </c>
      <c r="AB535" s="25"/>
    </row>
    <row r="536" spans="2:28" ht="30">
      <c r="B536" s="16" t="s">
        <v>1</v>
      </c>
      <c r="C536" s="11" t="s">
        <v>31</v>
      </c>
      <c r="D536" s="8">
        <v>0</v>
      </c>
      <c r="E536" s="8">
        <v>0</v>
      </c>
      <c r="F536" s="8">
        <v>0</v>
      </c>
      <c r="G536" s="8">
        <v>0</v>
      </c>
      <c r="H536" s="8">
        <v>0</v>
      </c>
      <c r="I536" s="8">
        <v>0</v>
      </c>
      <c r="J536" s="8">
        <v>0</v>
      </c>
      <c r="K536" s="8">
        <v>0</v>
      </c>
      <c r="L536" s="8">
        <v>0</v>
      </c>
      <c r="M536" s="8">
        <v>0</v>
      </c>
      <c r="N536" s="8">
        <v>0</v>
      </c>
      <c r="O536" s="8">
        <v>0</v>
      </c>
      <c r="P536" s="8">
        <v>0</v>
      </c>
      <c r="Q536" s="8">
        <v>0</v>
      </c>
      <c r="R536" s="8">
        <v>0</v>
      </c>
      <c r="S536" s="8">
        <v>0</v>
      </c>
      <c r="T536" s="8">
        <v>0</v>
      </c>
      <c r="U536" s="8">
        <v>0</v>
      </c>
      <c r="V536" s="8">
        <v>0</v>
      </c>
      <c r="W536" s="8">
        <v>1340</v>
      </c>
      <c r="X536" s="8">
        <v>0</v>
      </c>
      <c r="Y536" s="8">
        <v>1340</v>
      </c>
      <c r="Z536" s="22">
        <v>0</v>
      </c>
      <c r="AA536" s="8">
        <f t="shared" si="1286"/>
        <v>0</v>
      </c>
      <c r="AB536" s="25"/>
    </row>
    <row r="537" spans="2:28" ht="30">
      <c r="B537" s="16" t="s">
        <v>194</v>
      </c>
      <c r="C537" s="5" t="s">
        <v>195</v>
      </c>
      <c r="D537" s="6">
        <f t="shared" ref="D537:Z537" si="1327">SUM(D548,D551,D555,D558,D562,D566,D570,D598,D601,D604,D610)</f>
        <v>200365</v>
      </c>
      <c r="E537" s="6">
        <f t="shared" si="1327"/>
        <v>0</v>
      </c>
      <c r="F537" s="6">
        <f t="shared" si="1327"/>
        <v>198191.40999999997</v>
      </c>
      <c r="G537" s="6">
        <f t="shared" si="1327"/>
        <v>0</v>
      </c>
      <c r="H537" s="6">
        <f t="shared" si="1327"/>
        <v>100</v>
      </c>
      <c r="I537" s="6">
        <f t="shared" si="1327"/>
        <v>197776.69576999999</v>
      </c>
      <c r="J537" s="6">
        <f t="shared" si="1327"/>
        <v>0</v>
      </c>
      <c r="K537" s="6">
        <f t="shared" si="1327"/>
        <v>0</v>
      </c>
      <c r="L537" s="6">
        <f t="shared" si="1327"/>
        <v>58.391280000000002</v>
      </c>
      <c r="M537" s="6">
        <f t="shared" si="1327"/>
        <v>470604</v>
      </c>
      <c r="N537" s="6">
        <f t="shared" si="1327"/>
        <v>0</v>
      </c>
      <c r="O537" s="6">
        <f t="shared" si="1327"/>
        <v>472214</v>
      </c>
      <c r="P537" s="6">
        <f t="shared" si="1327"/>
        <v>3000</v>
      </c>
      <c r="Q537" s="6">
        <f t="shared" si="1327"/>
        <v>140</v>
      </c>
      <c r="R537" s="6">
        <f t="shared" si="1327"/>
        <v>212744.47585999998</v>
      </c>
      <c r="S537" s="6">
        <f t="shared" si="1327"/>
        <v>2898.1272899999999</v>
      </c>
      <c r="T537" s="6">
        <f t="shared" si="1327"/>
        <v>0</v>
      </c>
      <c r="U537" s="6">
        <f t="shared" si="1327"/>
        <v>887.12360000000001</v>
      </c>
      <c r="V537" s="6">
        <f t="shared" si="1327"/>
        <v>77.015630000000002</v>
      </c>
      <c r="W537" s="6">
        <f t="shared" si="1327"/>
        <v>312856</v>
      </c>
      <c r="X537" s="6">
        <f t="shared" si="1327"/>
        <v>0</v>
      </c>
      <c r="Y537" s="6">
        <f t="shared" si="1327"/>
        <v>554962</v>
      </c>
      <c r="Z537" s="21">
        <f t="shared" si="1327"/>
        <v>0</v>
      </c>
      <c r="AA537" s="6">
        <f t="shared" si="1286"/>
        <v>242106</v>
      </c>
      <c r="AB537" s="25"/>
    </row>
    <row r="538" spans="2:28">
      <c r="B538" s="16" t="s">
        <v>1</v>
      </c>
      <c r="C538" s="7" t="s">
        <v>22</v>
      </c>
      <c r="D538" s="8">
        <f t="shared" ref="D538:Z538" si="1328">SUM(D571,D605)</f>
        <v>3294</v>
      </c>
      <c r="E538" s="8">
        <f t="shared" si="1328"/>
        <v>0</v>
      </c>
      <c r="F538" s="8">
        <f t="shared" si="1328"/>
        <v>0</v>
      </c>
      <c r="G538" s="8">
        <f t="shared" si="1328"/>
        <v>0</v>
      </c>
      <c r="H538" s="8">
        <f t="shared" si="1328"/>
        <v>0</v>
      </c>
      <c r="I538" s="8">
        <f t="shared" si="1328"/>
        <v>0</v>
      </c>
      <c r="J538" s="8">
        <f t="shared" si="1328"/>
        <v>0</v>
      </c>
      <c r="K538" s="8">
        <f t="shared" si="1328"/>
        <v>0</v>
      </c>
      <c r="L538" s="8">
        <f t="shared" si="1328"/>
        <v>0</v>
      </c>
      <c r="M538" s="8">
        <f t="shared" si="1328"/>
        <v>0</v>
      </c>
      <c r="N538" s="8">
        <f t="shared" si="1328"/>
        <v>0</v>
      </c>
      <c r="O538" s="8">
        <f t="shared" si="1328"/>
        <v>0</v>
      </c>
      <c r="P538" s="8">
        <f t="shared" si="1328"/>
        <v>0</v>
      </c>
      <c r="Q538" s="8">
        <f t="shared" si="1328"/>
        <v>0</v>
      </c>
      <c r="R538" s="8">
        <f t="shared" si="1328"/>
        <v>0</v>
      </c>
      <c r="S538" s="8">
        <f t="shared" si="1328"/>
        <v>0</v>
      </c>
      <c r="T538" s="8">
        <f t="shared" si="1328"/>
        <v>0</v>
      </c>
      <c r="U538" s="8">
        <f t="shared" si="1328"/>
        <v>0</v>
      </c>
      <c r="V538" s="8">
        <f t="shared" si="1328"/>
        <v>0</v>
      </c>
      <c r="W538" s="8">
        <f t="shared" si="1328"/>
        <v>8721</v>
      </c>
      <c r="X538" s="8">
        <f t="shared" si="1328"/>
        <v>0</v>
      </c>
      <c r="Y538" s="8">
        <f t="shared" si="1328"/>
        <v>8721</v>
      </c>
      <c r="Z538" s="22">
        <f t="shared" si="1328"/>
        <v>0</v>
      </c>
      <c r="AA538" s="8">
        <f t="shared" si="1286"/>
        <v>0</v>
      </c>
      <c r="AB538" s="25"/>
    </row>
    <row r="539" spans="2:28">
      <c r="B539" s="16" t="s">
        <v>1</v>
      </c>
      <c r="C539" s="7" t="s">
        <v>23</v>
      </c>
      <c r="D539" s="8">
        <f t="shared" ref="D539:Z539" si="1329">SUM(D549,D552,D556,D559,D563,D567,D572,D599,D602,D606,D611)</f>
        <v>200232</v>
      </c>
      <c r="E539" s="8">
        <f t="shared" si="1329"/>
        <v>0</v>
      </c>
      <c r="F539" s="8">
        <f t="shared" si="1329"/>
        <v>198058.69999999998</v>
      </c>
      <c r="G539" s="8">
        <f t="shared" si="1329"/>
        <v>0</v>
      </c>
      <c r="H539" s="8">
        <f t="shared" si="1329"/>
        <v>100</v>
      </c>
      <c r="I539" s="8">
        <f t="shared" si="1329"/>
        <v>197650.14334000001</v>
      </c>
      <c r="J539" s="8">
        <f t="shared" si="1329"/>
        <v>0</v>
      </c>
      <c r="K539" s="8">
        <f t="shared" si="1329"/>
        <v>0</v>
      </c>
      <c r="L539" s="8">
        <f t="shared" si="1329"/>
        <v>58.391280000000002</v>
      </c>
      <c r="M539" s="8">
        <f t="shared" si="1329"/>
        <v>465719</v>
      </c>
      <c r="N539" s="8">
        <f t="shared" si="1329"/>
        <v>0</v>
      </c>
      <c r="O539" s="8">
        <f t="shared" si="1329"/>
        <v>467324</v>
      </c>
      <c r="P539" s="8">
        <f t="shared" si="1329"/>
        <v>3000</v>
      </c>
      <c r="Q539" s="8">
        <f t="shared" si="1329"/>
        <v>140</v>
      </c>
      <c r="R539" s="8">
        <f t="shared" si="1329"/>
        <v>210591.80783999999</v>
      </c>
      <c r="S539" s="8">
        <f t="shared" si="1329"/>
        <v>2898.1272899999999</v>
      </c>
      <c r="T539" s="8">
        <f t="shared" si="1329"/>
        <v>0</v>
      </c>
      <c r="U539" s="8">
        <f t="shared" si="1329"/>
        <v>12.2956</v>
      </c>
      <c r="V539" s="8">
        <f t="shared" si="1329"/>
        <v>77.015630000000002</v>
      </c>
      <c r="W539" s="8">
        <f t="shared" si="1329"/>
        <v>312461</v>
      </c>
      <c r="X539" s="8">
        <f t="shared" si="1329"/>
        <v>0</v>
      </c>
      <c r="Y539" s="8">
        <f t="shared" si="1329"/>
        <v>541871</v>
      </c>
      <c r="Z539" s="22">
        <f t="shared" si="1329"/>
        <v>0</v>
      </c>
      <c r="AA539" s="8">
        <f t="shared" si="1286"/>
        <v>229410</v>
      </c>
      <c r="AB539" s="25"/>
    </row>
    <row r="540" spans="2:28">
      <c r="B540" s="16" t="s">
        <v>1</v>
      </c>
      <c r="C540" s="9" t="s">
        <v>25</v>
      </c>
      <c r="D540" s="8">
        <f t="shared" ref="D540:Z540" si="1330">SUM(D553,D560,D564,D568,D573,D603,D607,D612)</f>
        <v>38668</v>
      </c>
      <c r="E540" s="8">
        <f t="shared" si="1330"/>
        <v>0</v>
      </c>
      <c r="F540" s="8">
        <f t="shared" si="1330"/>
        <v>40769.915000000001</v>
      </c>
      <c r="G540" s="8">
        <f t="shared" si="1330"/>
        <v>0</v>
      </c>
      <c r="H540" s="8">
        <f t="shared" si="1330"/>
        <v>100</v>
      </c>
      <c r="I540" s="8">
        <f t="shared" si="1330"/>
        <v>40399.051240000001</v>
      </c>
      <c r="J540" s="8">
        <f t="shared" si="1330"/>
        <v>0</v>
      </c>
      <c r="K540" s="8">
        <f t="shared" si="1330"/>
        <v>0</v>
      </c>
      <c r="L540" s="8">
        <f t="shared" si="1330"/>
        <v>58.391280000000002</v>
      </c>
      <c r="M540" s="8">
        <f t="shared" si="1330"/>
        <v>246918</v>
      </c>
      <c r="N540" s="8">
        <f t="shared" si="1330"/>
        <v>0</v>
      </c>
      <c r="O540" s="8">
        <f t="shared" si="1330"/>
        <v>222815.35499999998</v>
      </c>
      <c r="P540" s="8">
        <f t="shared" si="1330"/>
        <v>3000</v>
      </c>
      <c r="Q540" s="8">
        <f t="shared" si="1330"/>
        <v>140</v>
      </c>
      <c r="R540" s="8">
        <f t="shared" si="1330"/>
        <v>88538.8658</v>
      </c>
      <c r="S540" s="8">
        <f t="shared" si="1330"/>
        <v>2898.1272899999999</v>
      </c>
      <c r="T540" s="8">
        <f t="shared" si="1330"/>
        <v>0</v>
      </c>
      <c r="U540" s="8">
        <f t="shared" si="1330"/>
        <v>12.2956</v>
      </c>
      <c r="V540" s="8">
        <f t="shared" si="1330"/>
        <v>77.015630000000002</v>
      </c>
      <c r="W540" s="8">
        <f t="shared" si="1330"/>
        <v>137551</v>
      </c>
      <c r="X540" s="8">
        <f t="shared" si="1330"/>
        <v>0</v>
      </c>
      <c r="Y540" s="8">
        <f t="shared" si="1330"/>
        <v>358305</v>
      </c>
      <c r="Z540" s="22">
        <f t="shared" si="1330"/>
        <v>0</v>
      </c>
      <c r="AA540" s="8">
        <f t="shared" si="1286"/>
        <v>220754</v>
      </c>
      <c r="AB540" s="25"/>
    </row>
    <row r="541" spans="2:28">
      <c r="B541" s="16" t="s">
        <v>1</v>
      </c>
      <c r="C541" s="9" t="s">
        <v>26</v>
      </c>
      <c r="D541" s="8">
        <f t="shared" ref="D541:Z541" si="1331">SUM(D613)</f>
        <v>0</v>
      </c>
      <c r="E541" s="8">
        <f t="shared" si="1331"/>
        <v>0</v>
      </c>
      <c r="F541" s="8">
        <f t="shared" si="1331"/>
        <v>0</v>
      </c>
      <c r="G541" s="8">
        <f t="shared" si="1331"/>
        <v>0</v>
      </c>
      <c r="H541" s="8">
        <f t="shared" si="1331"/>
        <v>0</v>
      </c>
      <c r="I541" s="8">
        <f t="shared" si="1331"/>
        <v>0</v>
      </c>
      <c r="J541" s="8">
        <f t="shared" si="1331"/>
        <v>0</v>
      </c>
      <c r="K541" s="8">
        <f t="shared" si="1331"/>
        <v>0</v>
      </c>
      <c r="L541" s="8">
        <f t="shared" si="1331"/>
        <v>0</v>
      </c>
      <c r="M541" s="8">
        <f t="shared" si="1331"/>
        <v>3200</v>
      </c>
      <c r="N541" s="8">
        <f t="shared" si="1331"/>
        <v>0</v>
      </c>
      <c r="O541" s="8">
        <f t="shared" si="1331"/>
        <v>3200</v>
      </c>
      <c r="P541" s="8">
        <f t="shared" si="1331"/>
        <v>0</v>
      </c>
      <c r="Q541" s="8">
        <f t="shared" si="1331"/>
        <v>0</v>
      </c>
      <c r="R541" s="8">
        <f t="shared" si="1331"/>
        <v>786.4</v>
      </c>
      <c r="S541" s="8">
        <f t="shared" si="1331"/>
        <v>0</v>
      </c>
      <c r="T541" s="8">
        <f t="shared" si="1331"/>
        <v>0</v>
      </c>
      <c r="U541" s="8">
        <f t="shared" si="1331"/>
        <v>0</v>
      </c>
      <c r="V541" s="8">
        <f t="shared" si="1331"/>
        <v>0</v>
      </c>
      <c r="W541" s="8">
        <f t="shared" si="1331"/>
        <v>0</v>
      </c>
      <c r="X541" s="8">
        <f t="shared" si="1331"/>
        <v>0</v>
      </c>
      <c r="Y541" s="8">
        <f t="shared" si="1331"/>
        <v>0</v>
      </c>
      <c r="Z541" s="22">
        <f t="shared" si="1331"/>
        <v>0</v>
      </c>
      <c r="AA541" s="8">
        <f t="shared" si="1286"/>
        <v>0</v>
      </c>
      <c r="AB541" s="25"/>
    </row>
    <row r="542" spans="2:28">
      <c r="B542" s="16" t="s">
        <v>1</v>
      </c>
      <c r="C542" s="9" t="s">
        <v>27</v>
      </c>
      <c r="D542" s="8">
        <f>SUM(D574)</f>
        <v>0</v>
      </c>
      <c r="E542" s="8">
        <f>SUM(E574)</f>
        <v>0</v>
      </c>
      <c r="F542" s="8">
        <f t="shared" ref="F542:H542" si="1332">SUM(F574)</f>
        <v>0</v>
      </c>
      <c r="G542" s="8">
        <f t="shared" si="1332"/>
        <v>0</v>
      </c>
      <c r="H542" s="8">
        <f t="shared" si="1332"/>
        <v>0</v>
      </c>
      <c r="I542" s="8">
        <f t="shared" ref="I542:L542" si="1333">SUM(I574)</f>
        <v>0</v>
      </c>
      <c r="J542" s="8">
        <f t="shared" si="1333"/>
        <v>0</v>
      </c>
      <c r="K542" s="8">
        <f t="shared" si="1333"/>
        <v>0</v>
      </c>
      <c r="L542" s="8">
        <f t="shared" si="1333"/>
        <v>0</v>
      </c>
      <c r="M542" s="8">
        <f>SUM(M574)</f>
        <v>0</v>
      </c>
      <c r="N542" s="8">
        <f>SUM(N574)</f>
        <v>0</v>
      </c>
      <c r="O542" s="8">
        <f t="shared" ref="O542:Q542" si="1334">SUM(O574)</f>
        <v>302.01</v>
      </c>
      <c r="P542" s="8">
        <f t="shared" si="1334"/>
        <v>0</v>
      </c>
      <c r="Q542" s="8">
        <f t="shared" si="1334"/>
        <v>0</v>
      </c>
      <c r="R542" s="8">
        <f t="shared" ref="R542:V542" si="1335">SUM(R574)</f>
        <v>136.36748</v>
      </c>
      <c r="S542" s="8">
        <f t="shared" si="1335"/>
        <v>0</v>
      </c>
      <c r="T542" s="8">
        <f t="shared" si="1335"/>
        <v>0</v>
      </c>
      <c r="U542" s="8">
        <f t="shared" si="1335"/>
        <v>0</v>
      </c>
      <c r="V542" s="8">
        <f t="shared" si="1335"/>
        <v>0</v>
      </c>
      <c r="W542" s="8">
        <f>SUM(W574)</f>
        <v>175</v>
      </c>
      <c r="X542" s="8">
        <f>SUM(X574)</f>
        <v>0</v>
      </c>
      <c r="Y542" s="8">
        <f>SUM(Y574)</f>
        <v>175</v>
      </c>
      <c r="Z542" s="22">
        <f>SUM(Z574)</f>
        <v>0</v>
      </c>
      <c r="AA542" s="8">
        <f t="shared" si="1286"/>
        <v>0</v>
      </c>
      <c r="AB542" s="25"/>
    </row>
    <row r="543" spans="2:28">
      <c r="B543" s="16" t="s">
        <v>1</v>
      </c>
      <c r="C543" s="9" t="s">
        <v>28</v>
      </c>
      <c r="D543" s="8">
        <f t="shared" ref="D543:Z543" si="1336">SUM(D550,D554,D557,D561,D565,D569,D575,D600,D608,D614)</f>
        <v>160847</v>
      </c>
      <c r="E543" s="8">
        <f t="shared" si="1336"/>
        <v>0</v>
      </c>
      <c r="F543" s="8">
        <f t="shared" si="1336"/>
        <v>156051.22499999998</v>
      </c>
      <c r="G543" s="8">
        <f t="shared" si="1336"/>
        <v>0</v>
      </c>
      <c r="H543" s="8">
        <f t="shared" si="1336"/>
        <v>0</v>
      </c>
      <c r="I543" s="8">
        <f t="shared" si="1336"/>
        <v>156021.80499999999</v>
      </c>
      <c r="J543" s="8">
        <f t="shared" si="1336"/>
        <v>0</v>
      </c>
      <c r="K543" s="8">
        <f t="shared" si="1336"/>
        <v>0</v>
      </c>
      <c r="L543" s="8">
        <f t="shared" si="1336"/>
        <v>0</v>
      </c>
      <c r="M543" s="8">
        <f t="shared" si="1336"/>
        <v>212024</v>
      </c>
      <c r="N543" s="8">
        <f t="shared" si="1336"/>
        <v>0</v>
      </c>
      <c r="O543" s="8">
        <f t="shared" si="1336"/>
        <v>237731.64500000002</v>
      </c>
      <c r="P543" s="8">
        <f t="shared" si="1336"/>
        <v>0</v>
      </c>
      <c r="Q543" s="8">
        <f t="shared" si="1336"/>
        <v>0</v>
      </c>
      <c r="R543" s="8">
        <f t="shared" si="1336"/>
        <v>120253.97515000001</v>
      </c>
      <c r="S543" s="8">
        <f t="shared" si="1336"/>
        <v>0</v>
      </c>
      <c r="T543" s="8">
        <f t="shared" si="1336"/>
        <v>0</v>
      </c>
      <c r="U543" s="8">
        <f t="shared" si="1336"/>
        <v>0</v>
      </c>
      <c r="V543" s="8">
        <f t="shared" si="1336"/>
        <v>0</v>
      </c>
      <c r="W543" s="8">
        <f t="shared" si="1336"/>
        <v>171170</v>
      </c>
      <c r="X543" s="8">
        <f t="shared" si="1336"/>
        <v>0</v>
      </c>
      <c r="Y543" s="8">
        <f t="shared" si="1336"/>
        <v>181446</v>
      </c>
      <c r="Z543" s="22">
        <f t="shared" si="1336"/>
        <v>0</v>
      </c>
      <c r="AA543" s="8">
        <f t="shared" si="1286"/>
        <v>10276</v>
      </c>
      <c r="AB543" s="25"/>
    </row>
    <row r="544" spans="2:28">
      <c r="B544" s="16" t="s">
        <v>1</v>
      </c>
      <c r="C544" s="9" t="s">
        <v>29</v>
      </c>
      <c r="D544" s="8">
        <f t="shared" ref="D544:E546" si="1337">SUM(D576)</f>
        <v>717</v>
      </c>
      <c r="E544" s="8">
        <f t="shared" si="1337"/>
        <v>0</v>
      </c>
      <c r="F544" s="8">
        <f t="shared" ref="F544:H546" si="1338">SUM(F576)</f>
        <v>1237.56</v>
      </c>
      <c r="G544" s="8">
        <f t="shared" si="1338"/>
        <v>0</v>
      </c>
      <c r="H544" s="8">
        <f t="shared" si="1338"/>
        <v>0</v>
      </c>
      <c r="I544" s="8">
        <f t="shared" ref="I544:L544" si="1339">SUM(I576)</f>
        <v>1229.2871</v>
      </c>
      <c r="J544" s="8">
        <f t="shared" si="1339"/>
        <v>0</v>
      </c>
      <c r="K544" s="8">
        <f t="shared" si="1339"/>
        <v>0</v>
      </c>
      <c r="L544" s="8">
        <f t="shared" si="1339"/>
        <v>0</v>
      </c>
      <c r="M544" s="8">
        <f t="shared" ref="M544:N546" si="1340">SUM(M576)</f>
        <v>3577</v>
      </c>
      <c r="N544" s="8">
        <f t="shared" si="1340"/>
        <v>0</v>
      </c>
      <c r="O544" s="8">
        <f t="shared" ref="O544:Q546" si="1341">SUM(O576)</f>
        <v>3274.99</v>
      </c>
      <c r="P544" s="8">
        <f t="shared" si="1341"/>
        <v>0</v>
      </c>
      <c r="Q544" s="8">
        <f t="shared" si="1341"/>
        <v>0</v>
      </c>
      <c r="R544" s="8">
        <f t="shared" ref="R544:V544" si="1342">SUM(R576)</f>
        <v>876.19940999999994</v>
      </c>
      <c r="S544" s="8">
        <f t="shared" si="1342"/>
        <v>0</v>
      </c>
      <c r="T544" s="8">
        <f t="shared" si="1342"/>
        <v>0</v>
      </c>
      <c r="U544" s="8">
        <f t="shared" si="1342"/>
        <v>0</v>
      </c>
      <c r="V544" s="8">
        <f t="shared" si="1342"/>
        <v>0</v>
      </c>
      <c r="W544" s="8">
        <f t="shared" ref="W544:X546" si="1343">SUM(W576)</f>
        <v>3565</v>
      </c>
      <c r="X544" s="8">
        <f t="shared" si="1343"/>
        <v>0</v>
      </c>
      <c r="Y544" s="8">
        <f t="shared" ref="Y544:Z546" si="1344">SUM(Y576)</f>
        <v>1945</v>
      </c>
      <c r="Z544" s="22">
        <f t="shared" si="1344"/>
        <v>0</v>
      </c>
      <c r="AA544" s="8">
        <f t="shared" si="1286"/>
        <v>-1620</v>
      </c>
      <c r="AB544" s="25"/>
    </row>
    <row r="545" spans="2:28">
      <c r="B545" s="16" t="s">
        <v>1</v>
      </c>
      <c r="C545" s="10" t="s">
        <v>30</v>
      </c>
      <c r="D545" s="8">
        <f t="shared" si="1337"/>
        <v>717</v>
      </c>
      <c r="E545" s="8">
        <f t="shared" si="1337"/>
        <v>0</v>
      </c>
      <c r="F545" s="8">
        <f t="shared" si="1338"/>
        <v>1237.56</v>
      </c>
      <c r="G545" s="8">
        <f t="shared" si="1338"/>
        <v>0</v>
      </c>
      <c r="H545" s="8">
        <f t="shared" si="1338"/>
        <v>0</v>
      </c>
      <c r="I545" s="8">
        <f t="shared" ref="I545:L545" si="1345">SUM(I577)</f>
        <v>1229.2871</v>
      </c>
      <c r="J545" s="8">
        <f t="shared" si="1345"/>
        <v>0</v>
      </c>
      <c r="K545" s="8">
        <f t="shared" si="1345"/>
        <v>0</v>
      </c>
      <c r="L545" s="8">
        <f t="shared" si="1345"/>
        <v>0</v>
      </c>
      <c r="M545" s="8">
        <f t="shared" si="1340"/>
        <v>3577</v>
      </c>
      <c r="N545" s="8">
        <f t="shared" si="1340"/>
        <v>0</v>
      </c>
      <c r="O545" s="8">
        <f t="shared" si="1341"/>
        <v>3274.99</v>
      </c>
      <c r="P545" s="8">
        <f t="shared" si="1341"/>
        <v>0</v>
      </c>
      <c r="Q545" s="8">
        <f t="shared" si="1341"/>
        <v>0</v>
      </c>
      <c r="R545" s="8">
        <f t="shared" ref="R545:V545" si="1346">SUM(R577)</f>
        <v>876.19940999999994</v>
      </c>
      <c r="S545" s="8">
        <f t="shared" si="1346"/>
        <v>0</v>
      </c>
      <c r="T545" s="8">
        <f t="shared" si="1346"/>
        <v>0</v>
      </c>
      <c r="U545" s="8">
        <f t="shared" si="1346"/>
        <v>0</v>
      </c>
      <c r="V545" s="8">
        <f t="shared" si="1346"/>
        <v>0</v>
      </c>
      <c r="W545" s="8">
        <f t="shared" si="1343"/>
        <v>1945</v>
      </c>
      <c r="X545" s="8">
        <f t="shared" si="1343"/>
        <v>0</v>
      </c>
      <c r="Y545" s="8">
        <f t="shared" si="1344"/>
        <v>1945</v>
      </c>
      <c r="Z545" s="22">
        <f t="shared" si="1344"/>
        <v>0</v>
      </c>
      <c r="AA545" s="8">
        <f t="shared" si="1286"/>
        <v>0</v>
      </c>
      <c r="AB545" s="25"/>
    </row>
    <row r="546" spans="2:28" ht="30">
      <c r="B546" s="16" t="s">
        <v>1</v>
      </c>
      <c r="C546" s="11" t="s">
        <v>31</v>
      </c>
      <c r="D546" s="8">
        <f t="shared" si="1337"/>
        <v>717</v>
      </c>
      <c r="E546" s="8">
        <f t="shared" si="1337"/>
        <v>0</v>
      </c>
      <c r="F546" s="8">
        <f t="shared" si="1338"/>
        <v>1237.56</v>
      </c>
      <c r="G546" s="8">
        <f t="shared" si="1338"/>
        <v>0</v>
      </c>
      <c r="H546" s="8">
        <f t="shared" si="1338"/>
        <v>0</v>
      </c>
      <c r="I546" s="8">
        <f t="shared" ref="I546:L546" si="1347">SUM(I578)</f>
        <v>1229.2871</v>
      </c>
      <c r="J546" s="8">
        <f t="shared" si="1347"/>
        <v>0</v>
      </c>
      <c r="K546" s="8">
        <f t="shared" si="1347"/>
        <v>0</v>
      </c>
      <c r="L546" s="8">
        <f t="shared" si="1347"/>
        <v>0</v>
      </c>
      <c r="M546" s="8">
        <f t="shared" si="1340"/>
        <v>3577</v>
      </c>
      <c r="N546" s="8">
        <f t="shared" si="1340"/>
        <v>0</v>
      </c>
      <c r="O546" s="8">
        <f t="shared" si="1341"/>
        <v>3274.99</v>
      </c>
      <c r="P546" s="8">
        <f t="shared" si="1341"/>
        <v>0</v>
      </c>
      <c r="Q546" s="8">
        <f t="shared" si="1341"/>
        <v>0</v>
      </c>
      <c r="R546" s="8">
        <f t="shared" ref="R546:V546" si="1348">SUM(R578)</f>
        <v>876.19940999999994</v>
      </c>
      <c r="S546" s="8">
        <f t="shared" si="1348"/>
        <v>0</v>
      </c>
      <c r="T546" s="8">
        <f t="shared" si="1348"/>
        <v>0</v>
      </c>
      <c r="U546" s="8">
        <f t="shared" si="1348"/>
        <v>0</v>
      </c>
      <c r="V546" s="8">
        <f t="shared" si="1348"/>
        <v>0</v>
      </c>
      <c r="W546" s="8">
        <f t="shared" si="1343"/>
        <v>1945</v>
      </c>
      <c r="X546" s="8">
        <f t="shared" si="1343"/>
        <v>0</v>
      </c>
      <c r="Y546" s="8">
        <f t="shared" si="1344"/>
        <v>1945</v>
      </c>
      <c r="Z546" s="22">
        <f t="shared" si="1344"/>
        <v>0</v>
      </c>
      <c r="AA546" s="8">
        <f t="shared" si="1286"/>
        <v>0</v>
      </c>
      <c r="AB546" s="25"/>
    </row>
    <row r="547" spans="2:28">
      <c r="B547" s="16" t="s">
        <v>1</v>
      </c>
      <c r="C547" s="7" t="s">
        <v>33</v>
      </c>
      <c r="D547" s="8">
        <f t="shared" ref="D547:Z547" si="1349">SUM(D579,D609,D615)</f>
        <v>133</v>
      </c>
      <c r="E547" s="8">
        <f t="shared" si="1349"/>
        <v>0</v>
      </c>
      <c r="F547" s="8">
        <f t="shared" si="1349"/>
        <v>132.71</v>
      </c>
      <c r="G547" s="8">
        <f t="shared" si="1349"/>
        <v>0</v>
      </c>
      <c r="H547" s="8">
        <f t="shared" si="1349"/>
        <v>0</v>
      </c>
      <c r="I547" s="8">
        <f t="shared" si="1349"/>
        <v>126.55243000000002</v>
      </c>
      <c r="J547" s="8">
        <f t="shared" si="1349"/>
        <v>0</v>
      </c>
      <c r="K547" s="8">
        <f t="shared" si="1349"/>
        <v>0</v>
      </c>
      <c r="L547" s="8">
        <f t="shared" si="1349"/>
        <v>0</v>
      </c>
      <c r="M547" s="8">
        <f t="shared" si="1349"/>
        <v>4885</v>
      </c>
      <c r="N547" s="8">
        <f t="shared" si="1349"/>
        <v>0</v>
      </c>
      <c r="O547" s="8">
        <f t="shared" si="1349"/>
        <v>4890</v>
      </c>
      <c r="P547" s="8">
        <f t="shared" si="1349"/>
        <v>0</v>
      </c>
      <c r="Q547" s="8">
        <f t="shared" si="1349"/>
        <v>0</v>
      </c>
      <c r="R547" s="8">
        <f t="shared" si="1349"/>
        <v>2152.6680200000001</v>
      </c>
      <c r="S547" s="8">
        <f t="shared" si="1349"/>
        <v>0</v>
      </c>
      <c r="T547" s="8">
        <f t="shared" si="1349"/>
        <v>0</v>
      </c>
      <c r="U547" s="8">
        <f t="shared" si="1349"/>
        <v>874.82799999999997</v>
      </c>
      <c r="V547" s="8">
        <f t="shared" si="1349"/>
        <v>0</v>
      </c>
      <c r="W547" s="8">
        <f t="shared" si="1349"/>
        <v>395</v>
      </c>
      <c r="X547" s="8">
        <f t="shared" si="1349"/>
        <v>0</v>
      </c>
      <c r="Y547" s="8">
        <f t="shared" si="1349"/>
        <v>13091</v>
      </c>
      <c r="Z547" s="22">
        <f t="shared" si="1349"/>
        <v>0</v>
      </c>
      <c r="AA547" s="8">
        <f t="shared" si="1286"/>
        <v>12696</v>
      </c>
      <c r="AB547" s="25"/>
    </row>
    <row r="548" spans="2:28">
      <c r="B548" s="16" t="s">
        <v>196</v>
      </c>
      <c r="C548" s="5" t="s">
        <v>197</v>
      </c>
      <c r="D548" s="6">
        <f t="shared" ref="D548:E549" si="1350">SUM(D549)</f>
        <v>24000</v>
      </c>
      <c r="E548" s="6">
        <f t="shared" si="1350"/>
        <v>0</v>
      </c>
      <c r="F548" s="6">
        <f t="shared" ref="F548:H549" si="1351">SUM(F549)</f>
        <v>23842.06</v>
      </c>
      <c r="G548" s="6">
        <f t="shared" si="1351"/>
        <v>0</v>
      </c>
      <c r="H548" s="6">
        <f t="shared" si="1351"/>
        <v>0</v>
      </c>
      <c r="I548" s="6">
        <f t="shared" ref="I548:L549" si="1352">SUM(I549)</f>
        <v>23842.05588</v>
      </c>
      <c r="J548" s="6">
        <f t="shared" si="1352"/>
        <v>0</v>
      </c>
      <c r="K548" s="6">
        <f t="shared" si="1352"/>
        <v>0</v>
      </c>
      <c r="L548" s="6">
        <f t="shared" si="1352"/>
        <v>0</v>
      </c>
      <c r="M548" s="6">
        <f t="shared" ref="M548:N549" si="1353">SUM(M549)</f>
        <v>27500</v>
      </c>
      <c r="N548" s="6">
        <f t="shared" si="1353"/>
        <v>0</v>
      </c>
      <c r="O548" s="6">
        <f t="shared" ref="O548:Q549" si="1354">SUM(O549)</f>
        <v>27500</v>
      </c>
      <c r="P548" s="6">
        <f t="shared" si="1354"/>
        <v>0</v>
      </c>
      <c r="Q548" s="6">
        <f t="shared" si="1354"/>
        <v>0</v>
      </c>
      <c r="R548" s="6">
        <f t="shared" ref="R548:V549" si="1355">SUM(R549)</f>
        <v>16828.313150000002</v>
      </c>
      <c r="S548" s="6">
        <f t="shared" si="1355"/>
        <v>0</v>
      </c>
      <c r="T548" s="6">
        <f t="shared" si="1355"/>
        <v>0</v>
      </c>
      <c r="U548" s="6">
        <f t="shared" si="1355"/>
        <v>0</v>
      </c>
      <c r="V548" s="6">
        <f t="shared" si="1355"/>
        <v>0</v>
      </c>
      <c r="W548" s="6">
        <f t="shared" ref="W548:X549" si="1356">SUM(W549)</f>
        <v>28900</v>
      </c>
      <c r="X548" s="6">
        <f t="shared" si="1356"/>
        <v>0</v>
      </c>
      <c r="Y548" s="6">
        <f t="shared" ref="Y548:Z549" si="1357">SUM(Y549)</f>
        <v>28900</v>
      </c>
      <c r="Z548" s="21">
        <f t="shared" si="1357"/>
        <v>0</v>
      </c>
      <c r="AA548" s="6">
        <f t="shared" si="1286"/>
        <v>0</v>
      </c>
      <c r="AB548" s="25"/>
    </row>
    <row r="549" spans="2:28">
      <c r="B549" s="16" t="s">
        <v>1</v>
      </c>
      <c r="C549" s="7" t="s">
        <v>23</v>
      </c>
      <c r="D549" s="8">
        <f t="shared" si="1350"/>
        <v>24000</v>
      </c>
      <c r="E549" s="8">
        <f t="shared" si="1350"/>
        <v>0</v>
      </c>
      <c r="F549" s="8">
        <f t="shared" si="1351"/>
        <v>23842.06</v>
      </c>
      <c r="G549" s="8">
        <f t="shared" si="1351"/>
        <v>0</v>
      </c>
      <c r="H549" s="8">
        <f t="shared" si="1351"/>
        <v>0</v>
      </c>
      <c r="I549" s="8">
        <f t="shared" si="1352"/>
        <v>23842.05588</v>
      </c>
      <c r="J549" s="8">
        <f t="shared" si="1352"/>
        <v>0</v>
      </c>
      <c r="K549" s="8">
        <f t="shared" si="1352"/>
        <v>0</v>
      </c>
      <c r="L549" s="8">
        <f t="shared" si="1352"/>
        <v>0</v>
      </c>
      <c r="M549" s="8">
        <f t="shared" si="1353"/>
        <v>27500</v>
      </c>
      <c r="N549" s="8">
        <f t="shared" si="1353"/>
        <v>0</v>
      </c>
      <c r="O549" s="8">
        <f t="shared" si="1354"/>
        <v>27500</v>
      </c>
      <c r="P549" s="8">
        <f t="shared" si="1354"/>
        <v>0</v>
      </c>
      <c r="Q549" s="8">
        <f t="shared" si="1354"/>
        <v>0</v>
      </c>
      <c r="R549" s="8">
        <f t="shared" si="1355"/>
        <v>16828.313150000002</v>
      </c>
      <c r="S549" s="8">
        <f t="shared" si="1355"/>
        <v>0</v>
      </c>
      <c r="T549" s="8">
        <f t="shared" si="1355"/>
        <v>0</v>
      </c>
      <c r="U549" s="8">
        <f t="shared" si="1355"/>
        <v>0</v>
      </c>
      <c r="V549" s="8">
        <f t="shared" si="1355"/>
        <v>0</v>
      </c>
      <c r="W549" s="8">
        <f t="shared" si="1356"/>
        <v>28900</v>
      </c>
      <c r="X549" s="8">
        <f t="shared" si="1356"/>
        <v>0</v>
      </c>
      <c r="Y549" s="8">
        <f t="shared" si="1357"/>
        <v>28900</v>
      </c>
      <c r="Z549" s="22">
        <f t="shared" si="1357"/>
        <v>0</v>
      </c>
      <c r="AA549" s="8">
        <f t="shared" si="1286"/>
        <v>0</v>
      </c>
      <c r="AB549" s="25"/>
    </row>
    <row r="550" spans="2:28">
      <c r="B550" s="16" t="s">
        <v>1</v>
      </c>
      <c r="C550" s="9" t="s">
        <v>28</v>
      </c>
      <c r="D550" s="8">
        <v>24000</v>
      </c>
      <c r="E550" s="8">
        <v>0</v>
      </c>
      <c r="F550" s="8">
        <v>23842.06</v>
      </c>
      <c r="G550" s="8">
        <v>0</v>
      </c>
      <c r="H550" s="8">
        <v>0</v>
      </c>
      <c r="I550" s="8">
        <v>23842.05588</v>
      </c>
      <c r="J550" s="8">
        <v>0</v>
      </c>
      <c r="K550" s="8">
        <v>0</v>
      </c>
      <c r="L550" s="8">
        <v>0</v>
      </c>
      <c r="M550" s="8">
        <v>27500</v>
      </c>
      <c r="N550" s="8">
        <v>0</v>
      </c>
      <c r="O550" s="8">
        <v>27500</v>
      </c>
      <c r="P550" s="8">
        <v>0</v>
      </c>
      <c r="Q550" s="8">
        <v>0</v>
      </c>
      <c r="R550" s="8">
        <v>16828.313150000002</v>
      </c>
      <c r="S550" s="8">
        <v>0</v>
      </c>
      <c r="T550" s="8">
        <v>0</v>
      </c>
      <c r="U550" s="8">
        <v>0</v>
      </c>
      <c r="V550" s="8">
        <v>0</v>
      </c>
      <c r="W550" s="8">
        <v>28900</v>
      </c>
      <c r="X550" s="8">
        <v>0</v>
      </c>
      <c r="Y550" s="8">
        <v>28900</v>
      </c>
      <c r="Z550" s="22">
        <v>0</v>
      </c>
      <c r="AA550" s="8">
        <f t="shared" si="1286"/>
        <v>0</v>
      </c>
      <c r="AB550" s="25"/>
    </row>
    <row r="551" spans="2:28">
      <c r="B551" s="16" t="s">
        <v>198</v>
      </c>
      <c r="C551" s="5" t="s">
        <v>199</v>
      </c>
      <c r="D551" s="6">
        <f>SUM(D552)</f>
        <v>13500</v>
      </c>
      <c r="E551" s="6">
        <f>SUM(E552)</f>
        <v>0</v>
      </c>
      <c r="F551" s="6">
        <f t="shared" ref="F551:H551" si="1358">SUM(F552)</f>
        <v>13865</v>
      </c>
      <c r="G551" s="6">
        <f t="shared" si="1358"/>
        <v>0</v>
      </c>
      <c r="H551" s="6">
        <f t="shared" si="1358"/>
        <v>0</v>
      </c>
      <c r="I551" s="6">
        <f t="shared" ref="I551:L551" si="1359">SUM(I552)</f>
        <v>13864.985210000001</v>
      </c>
      <c r="J551" s="6">
        <f t="shared" si="1359"/>
        <v>0</v>
      </c>
      <c r="K551" s="6">
        <f t="shared" si="1359"/>
        <v>0</v>
      </c>
      <c r="L551" s="6">
        <f t="shared" si="1359"/>
        <v>0</v>
      </c>
      <c r="M551" s="6">
        <f>SUM(M552)</f>
        <v>15000</v>
      </c>
      <c r="N551" s="6">
        <f>SUM(N552)</f>
        <v>0</v>
      </c>
      <c r="O551" s="6">
        <f t="shared" ref="O551:Q551" si="1360">SUM(O552)</f>
        <v>15000</v>
      </c>
      <c r="P551" s="6">
        <f t="shared" si="1360"/>
        <v>0</v>
      </c>
      <c r="Q551" s="6">
        <f t="shared" si="1360"/>
        <v>0</v>
      </c>
      <c r="R551" s="6">
        <f t="shared" ref="R551:V551" si="1361">SUM(R552)</f>
        <v>7975.7212</v>
      </c>
      <c r="S551" s="6">
        <f t="shared" si="1361"/>
        <v>0</v>
      </c>
      <c r="T551" s="6">
        <f t="shared" si="1361"/>
        <v>0</v>
      </c>
      <c r="U551" s="6">
        <f t="shared" si="1361"/>
        <v>0</v>
      </c>
      <c r="V551" s="6">
        <f t="shared" si="1361"/>
        <v>0</v>
      </c>
      <c r="W551" s="6">
        <f>SUM(W552)</f>
        <v>16200</v>
      </c>
      <c r="X551" s="6">
        <f>SUM(X552)</f>
        <v>0</v>
      </c>
      <c r="Y551" s="6">
        <f>SUM(Y552)</f>
        <v>22342</v>
      </c>
      <c r="Z551" s="21">
        <f>SUM(Z552)</f>
        <v>0</v>
      </c>
      <c r="AA551" s="6">
        <f t="shared" si="1286"/>
        <v>6142</v>
      </c>
      <c r="AB551" s="25"/>
    </row>
    <row r="552" spans="2:28">
      <c r="B552" s="16" t="s">
        <v>1</v>
      </c>
      <c r="C552" s="7" t="s">
        <v>23</v>
      </c>
      <c r="D552" s="8">
        <f>SUM(D553:D554)</f>
        <v>13500</v>
      </c>
      <c r="E552" s="8">
        <f>SUM(E553:E554)</f>
        <v>0</v>
      </c>
      <c r="F552" s="8">
        <f t="shared" ref="F552:H552" si="1362">SUM(F553:F554)</f>
        <v>13865</v>
      </c>
      <c r="G552" s="8">
        <f t="shared" si="1362"/>
        <v>0</v>
      </c>
      <c r="H552" s="8">
        <f t="shared" si="1362"/>
        <v>0</v>
      </c>
      <c r="I552" s="8">
        <f t="shared" ref="I552:L552" si="1363">SUM(I553:I554)</f>
        <v>13864.985210000001</v>
      </c>
      <c r="J552" s="8">
        <f t="shared" si="1363"/>
        <v>0</v>
      </c>
      <c r="K552" s="8">
        <f t="shared" si="1363"/>
        <v>0</v>
      </c>
      <c r="L552" s="8">
        <f t="shared" si="1363"/>
        <v>0</v>
      </c>
      <c r="M552" s="8">
        <f>SUM(M553:M554)</f>
        <v>15000</v>
      </c>
      <c r="N552" s="8">
        <f>SUM(N553:N554)</f>
        <v>0</v>
      </c>
      <c r="O552" s="8">
        <f t="shared" ref="O552:Q552" si="1364">SUM(O553:O554)</f>
        <v>15000</v>
      </c>
      <c r="P552" s="8">
        <f t="shared" si="1364"/>
        <v>0</v>
      </c>
      <c r="Q552" s="8">
        <f t="shared" si="1364"/>
        <v>0</v>
      </c>
      <c r="R552" s="8">
        <f t="shared" ref="R552:V552" si="1365">SUM(R553:R554)</f>
        <v>7975.7212</v>
      </c>
      <c r="S552" s="8">
        <f t="shared" si="1365"/>
        <v>0</v>
      </c>
      <c r="T552" s="8">
        <f t="shared" si="1365"/>
        <v>0</v>
      </c>
      <c r="U552" s="8">
        <f t="shared" si="1365"/>
        <v>0</v>
      </c>
      <c r="V552" s="8">
        <f t="shared" si="1365"/>
        <v>0</v>
      </c>
      <c r="W552" s="8">
        <f>SUM(W553:W554)</f>
        <v>16200</v>
      </c>
      <c r="X552" s="8">
        <f>SUM(X553:X554)</f>
        <v>0</v>
      </c>
      <c r="Y552" s="8">
        <f>SUM(Y553:Y554)</f>
        <v>22342</v>
      </c>
      <c r="Z552" s="22">
        <f>SUM(Z553:Z554)</f>
        <v>0</v>
      </c>
      <c r="AA552" s="8">
        <f t="shared" si="1286"/>
        <v>6142</v>
      </c>
      <c r="AB552" s="25"/>
    </row>
    <row r="553" spans="2:28">
      <c r="B553" s="16" t="s">
        <v>1</v>
      </c>
      <c r="C553" s="9" t="s">
        <v>25</v>
      </c>
      <c r="D553" s="8">
        <v>200</v>
      </c>
      <c r="E553" s="8">
        <v>0</v>
      </c>
      <c r="F553" s="8">
        <v>204</v>
      </c>
      <c r="G553" s="8">
        <v>0</v>
      </c>
      <c r="H553" s="8">
        <v>0</v>
      </c>
      <c r="I553" s="8">
        <v>204</v>
      </c>
      <c r="J553" s="8">
        <v>0</v>
      </c>
      <c r="K553" s="8">
        <v>0</v>
      </c>
      <c r="L553" s="8">
        <v>0</v>
      </c>
      <c r="M553" s="8">
        <v>204</v>
      </c>
      <c r="N553" s="8">
        <v>0</v>
      </c>
      <c r="O553" s="8">
        <v>204</v>
      </c>
      <c r="P553" s="8">
        <v>0</v>
      </c>
      <c r="Q553" s="8">
        <v>0</v>
      </c>
      <c r="R553" s="8">
        <v>136</v>
      </c>
      <c r="S553" s="8">
        <v>0</v>
      </c>
      <c r="T553" s="8">
        <v>0</v>
      </c>
      <c r="U553" s="8">
        <v>0</v>
      </c>
      <c r="V553" s="8">
        <v>0</v>
      </c>
      <c r="W553" s="8">
        <v>204</v>
      </c>
      <c r="X553" s="8">
        <v>0</v>
      </c>
      <c r="Y553" s="8">
        <v>204</v>
      </c>
      <c r="Z553" s="22">
        <v>0</v>
      </c>
      <c r="AA553" s="8">
        <f t="shared" si="1286"/>
        <v>0</v>
      </c>
      <c r="AB553" s="25"/>
    </row>
    <row r="554" spans="2:28">
      <c r="B554" s="16" t="s">
        <v>1</v>
      </c>
      <c r="C554" s="9" t="s">
        <v>28</v>
      </c>
      <c r="D554" s="8">
        <v>13300</v>
      </c>
      <c r="E554" s="8">
        <v>0</v>
      </c>
      <c r="F554" s="8">
        <v>13661</v>
      </c>
      <c r="G554" s="8">
        <v>0</v>
      </c>
      <c r="H554" s="8">
        <v>0</v>
      </c>
      <c r="I554" s="8">
        <v>13660.985210000001</v>
      </c>
      <c r="J554" s="8">
        <v>0</v>
      </c>
      <c r="K554" s="8">
        <v>0</v>
      </c>
      <c r="L554" s="8">
        <v>0</v>
      </c>
      <c r="M554" s="8">
        <v>14796</v>
      </c>
      <c r="N554" s="8">
        <v>0</v>
      </c>
      <c r="O554" s="8">
        <v>14796</v>
      </c>
      <c r="P554" s="8">
        <v>0</v>
      </c>
      <c r="Q554" s="8">
        <v>0</v>
      </c>
      <c r="R554" s="8">
        <v>7839.7212</v>
      </c>
      <c r="S554" s="8">
        <v>0</v>
      </c>
      <c r="T554" s="8">
        <v>0</v>
      </c>
      <c r="U554" s="8">
        <v>0</v>
      </c>
      <c r="V554" s="8">
        <v>0</v>
      </c>
      <c r="W554" s="8">
        <v>15996</v>
      </c>
      <c r="X554" s="8">
        <v>0</v>
      </c>
      <c r="Y554" s="8">
        <v>22138</v>
      </c>
      <c r="Z554" s="22">
        <v>0</v>
      </c>
      <c r="AA554" s="8">
        <f t="shared" si="1286"/>
        <v>6142</v>
      </c>
      <c r="AB554" s="25"/>
    </row>
    <row r="555" spans="2:28">
      <c r="B555" s="16" t="s">
        <v>200</v>
      </c>
      <c r="C555" s="5" t="s">
        <v>201</v>
      </c>
      <c r="D555" s="6">
        <f t="shared" ref="D555:E556" si="1366">SUM(D556)</f>
        <v>2000</v>
      </c>
      <c r="E555" s="6">
        <f t="shared" si="1366"/>
        <v>0</v>
      </c>
      <c r="F555" s="6">
        <f t="shared" ref="F555:H556" si="1367">SUM(F556)</f>
        <v>2000</v>
      </c>
      <c r="G555" s="6">
        <f t="shared" si="1367"/>
        <v>0</v>
      </c>
      <c r="H555" s="6">
        <f t="shared" si="1367"/>
        <v>0</v>
      </c>
      <c r="I555" s="6">
        <f t="shared" ref="I555:L556" si="1368">SUM(I556)</f>
        <v>1999.992</v>
      </c>
      <c r="J555" s="6">
        <f t="shared" si="1368"/>
        <v>0</v>
      </c>
      <c r="K555" s="6">
        <f t="shared" si="1368"/>
        <v>0</v>
      </c>
      <c r="L555" s="6">
        <f t="shared" si="1368"/>
        <v>0</v>
      </c>
      <c r="M555" s="6">
        <f t="shared" ref="M555:N556" si="1369">SUM(M556)</f>
        <v>2000</v>
      </c>
      <c r="N555" s="6">
        <f t="shared" si="1369"/>
        <v>0</v>
      </c>
      <c r="O555" s="6">
        <f t="shared" ref="O555:Q556" si="1370">SUM(O556)</f>
        <v>2000</v>
      </c>
      <c r="P555" s="6">
        <f t="shared" si="1370"/>
        <v>0</v>
      </c>
      <c r="Q555" s="6">
        <f t="shared" si="1370"/>
        <v>0</v>
      </c>
      <c r="R555" s="6">
        <f t="shared" ref="R555:V556" si="1371">SUM(R556)</f>
        <v>1166.662</v>
      </c>
      <c r="S555" s="6">
        <f t="shared" si="1371"/>
        <v>0</v>
      </c>
      <c r="T555" s="6">
        <f t="shared" si="1371"/>
        <v>0</v>
      </c>
      <c r="U555" s="6">
        <f t="shared" si="1371"/>
        <v>0</v>
      </c>
      <c r="V555" s="6">
        <f t="shared" si="1371"/>
        <v>0</v>
      </c>
      <c r="W555" s="6">
        <f t="shared" ref="W555:X556" si="1372">SUM(W556)</f>
        <v>2000</v>
      </c>
      <c r="X555" s="6">
        <f t="shared" si="1372"/>
        <v>0</v>
      </c>
      <c r="Y555" s="6">
        <f t="shared" ref="Y555:Z556" si="1373">SUM(Y556)</f>
        <v>2000</v>
      </c>
      <c r="Z555" s="21">
        <f t="shared" si="1373"/>
        <v>0</v>
      </c>
      <c r="AA555" s="6">
        <f t="shared" si="1286"/>
        <v>0</v>
      </c>
      <c r="AB555" s="25"/>
    </row>
    <row r="556" spans="2:28">
      <c r="B556" s="16" t="s">
        <v>1</v>
      </c>
      <c r="C556" s="7" t="s">
        <v>23</v>
      </c>
      <c r="D556" s="8">
        <f t="shared" si="1366"/>
        <v>2000</v>
      </c>
      <c r="E556" s="8">
        <f t="shared" si="1366"/>
        <v>0</v>
      </c>
      <c r="F556" s="8">
        <f t="shared" si="1367"/>
        <v>2000</v>
      </c>
      <c r="G556" s="8">
        <f t="shared" si="1367"/>
        <v>0</v>
      </c>
      <c r="H556" s="8">
        <f t="shared" si="1367"/>
        <v>0</v>
      </c>
      <c r="I556" s="8">
        <f t="shared" si="1368"/>
        <v>1999.992</v>
      </c>
      <c r="J556" s="8">
        <f t="shared" si="1368"/>
        <v>0</v>
      </c>
      <c r="K556" s="8">
        <f t="shared" si="1368"/>
        <v>0</v>
      </c>
      <c r="L556" s="8">
        <f t="shared" si="1368"/>
        <v>0</v>
      </c>
      <c r="M556" s="8">
        <f t="shared" si="1369"/>
        <v>2000</v>
      </c>
      <c r="N556" s="8">
        <f t="shared" si="1369"/>
        <v>0</v>
      </c>
      <c r="O556" s="8">
        <f t="shared" si="1370"/>
        <v>2000</v>
      </c>
      <c r="P556" s="8">
        <f t="shared" si="1370"/>
        <v>0</v>
      </c>
      <c r="Q556" s="8">
        <f t="shared" si="1370"/>
        <v>0</v>
      </c>
      <c r="R556" s="8">
        <f t="shared" si="1371"/>
        <v>1166.662</v>
      </c>
      <c r="S556" s="8">
        <f t="shared" si="1371"/>
        <v>0</v>
      </c>
      <c r="T556" s="8">
        <f t="shared" si="1371"/>
        <v>0</v>
      </c>
      <c r="U556" s="8">
        <f t="shared" si="1371"/>
        <v>0</v>
      </c>
      <c r="V556" s="8">
        <f t="shared" si="1371"/>
        <v>0</v>
      </c>
      <c r="W556" s="8">
        <f t="shared" si="1372"/>
        <v>2000</v>
      </c>
      <c r="X556" s="8">
        <f t="shared" si="1372"/>
        <v>0</v>
      </c>
      <c r="Y556" s="8">
        <f t="shared" si="1373"/>
        <v>2000</v>
      </c>
      <c r="Z556" s="22">
        <f t="shared" si="1373"/>
        <v>0</v>
      </c>
      <c r="AA556" s="8">
        <f t="shared" si="1286"/>
        <v>0</v>
      </c>
      <c r="AB556" s="25"/>
    </row>
    <row r="557" spans="2:28">
      <c r="B557" s="16" t="s">
        <v>1</v>
      </c>
      <c r="C557" s="9" t="s">
        <v>28</v>
      </c>
      <c r="D557" s="8">
        <v>2000</v>
      </c>
      <c r="E557" s="8">
        <v>0</v>
      </c>
      <c r="F557" s="8">
        <v>2000</v>
      </c>
      <c r="G557" s="8">
        <v>0</v>
      </c>
      <c r="H557" s="8">
        <v>0</v>
      </c>
      <c r="I557" s="8">
        <v>1999.992</v>
      </c>
      <c r="J557" s="8">
        <v>0</v>
      </c>
      <c r="K557" s="8">
        <v>0</v>
      </c>
      <c r="L557" s="8">
        <v>0</v>
      </c>
      <c r="M557" s="8">
        <v>2000</v>
      </c>
      <c r="N557" s="8">
        <v>0</v>
      </c>
      <c r="O557" s="8">
        <v>2000</v>
      </c>
      <c r="P557" s="8">
        <v>0</v>
      </c>
      <c r="Q557" s="8">
        <v>0</v>
      </c>
      <c r="R557" s="8">
        <v>1166.662</v>
      </c>
      <c r="S557" s="8">
        <v>0</v>
      </c>
      <c r="T557" s="8">
        <v>0</v>
      </c>
      <c r="U557" s="8">
        <v>0</v>
      </c>
      <c r="V557" s="8">
        <v>0</v>
      </c>
      <c r="W557" s="8">
        <v>2000</v>
      </c>
      <c r="X557" s="8">
        <v>0</v>
      </c>
      <c r="Y557" s="8">
        <v>2000</v>
      </c>
      <c r="Z557" s="22">
        <v>0</v>
      </c>
      <c r="AA557" s="8">
        <f t="shared" si="1286"/>
        <v>0</v>
      </c>
      <c r="AB557" s="25"/>
    </row>
    <row r="558" spans="2:28">
      <c r="B558" s="16" t="s">
        <v>202</v>
      </c>
      <c r="C558" s="5" t="s">
        <v>203</v>
      </c>
      <c r="D558" s="6">
        <f>SUM(D559)</f>
        <v>36340</v>
      </c>
      <c r="E558" s="6">
        <f>SUM(E559)</f>
        <v>0</v>
      </c>
      <c r="F558" s="6">
        <f t="shared" ref="F558:H558" si="1374">SUM(F559)</f>
        <v>39327.74</v>
      </c>
      <c r="G558" s="6">
        <f t="shared" si="1374"/>
        <v>0</v>
      </c>
      <c r="H558" s="6">
        <f t="shared" si="1374"/>
        <v>0</v>
      </c>
      <c r="I558" s="6">
        <f t="shared" ref="I558:L558" si="1375">SUM(I559)</f>
        <v>39322.028619999997</v>
      </c>
      <c r="J558" s="6">
        <f t="shared" si="1375"/>
        <v>0</v>
      </c>
      <c r="K558" s="6">
        <f t="shared" si="1375"/>
        <v>0</v>
      </c>
      <c r="L558" s="6">
        <f t="shared" si="1375"/>
        <v>0</v>
      </c>
      <c r="M558" s="6">
        <f>SUM(M559)</f>
        <v>38640</v>
      </c>
      <c r="N558" s="6">
        <f>SUM(N559)</f>
        <v>0</v>
      </c>
      <c r="O558" s="6">
        <f t="shared" ref="O558:Q558" si="1376">SUM(O559)</f>
        <v>38640</v>
      </c>
      <c r="P558" s="6">
        <f t="shared" si="1376"/>
        <v>0</v>
      </c>
      <c r="Q558" s="6">
        <f t="shared" si="1376"/>
        <v>0</v>
      </c>
      <c r="R558" s="6">
        <f t="shared" ref="R558:V558" si="1377">SUM(R559)</f>
        <v>23617.85339</v>
      </c>
      <c r="S558" s="6">
        <f t="shared" si="1377"/>
        <v>0</v>
      </c>
      <c r="T558" s="6">
        <f t="shared" si="1377"/>
        <v>0</v>
      </c>
      <c r="U558" s="6">
        <f t="shared" si="1377"/>
        <v>0</v>
      </c>
      <c r="V558" s="6">
        <f t="shared" si="1377"/>
        <v>0</v>
      </c>
      <c r="W558" s="6">
        <f>SUM(W559)</f>
        <v>40400</v>
      </c>
      <c r="X558" s="6">
        <f>SUM(X559)</f>
        <v>0</v>
      </c>
      <c r="Y558" s="6">
        <f>SUM(Y559)</f>
        <v>40400</v>
      </c>
      <c r="Z558" s="21">
        <f>SUM(Z559)</f>
        <v>0</v>
      </c>
      <c r="AA558" s="6">
        <f t="shared" si="1286"/>
        <v>0</v>
      </c>
      <c r="AB558" s="25"/>
    </row>
    <row r="559" spans="2:28">
      <c r="B559" s="16" t="s">
        <v>1</v>
      </c>
      <c r="C559" s="7" t="s">
        <v>23</v>
      </c>
      <c r="D559" s="8">
        <f>SUM(D560:D561)</f>
        <v>36340</v>
      </c>
      <c r="E559" s="8">
        <f>SUM(E560:E561)</f>
        <v>0</v>
      </c>
      <c r="F559" s="8">
        <f t="shared" ref="F559:H559" si="1378">SUM(F560:F561)</f>
        <v>39327.74</v>
      </c>
      <c r="G559" s="8">
        <f t="shared" si="1378"/>
        <v>0</v>
      </c>
      <c r="H559" s="8">
        <f t="shared" si="1378"/>
        <v>0</v>
      </c>
      <c r="I559" s="8">
        <f t="shared" ref="I559:L559" si="1379">SUM(I560:I561)</f>
        <v>39322.028619999997</v>
      </c>
      <c r="J559" s="8">
        <f t="shared" si="1379"/>
        <v>0</v>
      </c>
      <c r="K559" s="8">
        <f t="shared" si="1379"/>
        <v>0</v>
      </c>
      <c r="L559" s="8">
        <f t="shared" si="1379"/>
        <v>0</v>
      </c>
      <c r="M559" s="8">
        <f>SUM(M560:M561)</f>
        <v>38640</v>
      </c>
      <c r="N559" s="8">
        <f>SUM(N560:N561)</f>
        <v>0</v>
      </c>
      <c r="O559" s="8">
        <f t="shared" ref="O559:Q559" si="1380">SUM(O560:O561)</f>
        <v>38640</v>
      </c>
      <c r="P559" s="8">
        <f t="shared" si="1380"/>
        <v>0</v>
      </c>
      <c r="Q559" s="8">
        <f t="shared" si="1380"/>
        <v>0</v>
      </c>
      <c r="R559" s="8">
        <f t="shared" ref="R559:V559" si="1381">SUM(R560:R561)</f>
        <v>23617.85339</v>
      </c>
      <c r="S559" s="8">
        <f t="shared" si="1381"/>
        <v>0</v>
      </c>
      <c r="T559" s="8">
        <f t="shared" si="1381"/>
        <v>0</v>
      </c>
      <c r="U559" s="8">
        <f t="shared" si="1381"/>
        <v>0</v>
      </c>
      <c r="V559" s="8">
        <f t="shared" si="1381"/>
        <v>0</v>
      </c>
      <c r="W559" s="8">
        <f>SUM(W560:W561)</f>
        <v>40400</v>
      </c>
      <c r="X559" s="8">
        <f>SUM(X560:X561)</f>
        <v>0</v>
      </c>
      <c r="Y559" s="8">
        <f>SUM(Y560:Y561)</f>
        <v>40400</v>
      </c>
      <c r="Z559" s="22">
        <f>SUM(Z560:Z561)</f>
        <v>0</v>
      </c>
      <c r="AA559" s="8">
        <f t="shared" si="1286"/>
        <v>0</v>
      </c>
      <c r="AB559" s="25"/>
    </row>
    <row r="560" spans="2:28">
      <c r="B560" s="16" t="s">
        <v>1</v>
      </c>
      <c r="C560" s="9" t="s">
        <v>25</v>
      </c>
      <c r="D560" s="8">
        <v>36</v>
      </c>
      <c r="E560" s="8">
        <v>0</v>
      </c>
      <c r="F560" s="8">
        <v>36</v>
      </c>
      <c r="G560" s="8">
        <v>0</v>
      </c>
      <c r="H560" s="8">
        <v>0</v>
      </c>
      <c r="I560" s="8">
        <v>36</v>
      </c>
      <c r="J560" s="8">
        <v>0</v>
      </c>
      <c r="K560" s="8">
        <v>0</v>
      </c>
      <c r="L560" s="8">
        <v>0</v>
      </c>
      <c r="M560" s="8">
        <v>36</v>
      </c>
      <c r="N560" s="8">
        <v>0</v>
      </c>
      <c r="O560" s="8">
        <v>36</v>
      </c>
      <c r="P560" s="8">
        <v>0</v>
      </c>
      <c r="Q560" s="8">
        <v>0</v>
      </c>
      <c r="R560" s="8">
        <v>24</v>
      </c>
      <c r="S560" s="8">
        <v>0</v>
      </c>
      <c r="T560" s="8">
        <v>0</v>
      </c>
      <c r="U560" s="8">
        <v>0</v>
      </c>
      <c r="V560" s="8">
        <v>0</v>
      </c>
      <c r="W560" s="8">
        <v>36</v>
      </c>
      <c r="X560" s="8">
        <v>0</v>
      </c>
      <c r="Y560" s="8">
        <v>36</v>
      </c>
      <c r="Z560" s="22">
        <v>0</v>
      </c>
      <c r="AA560" s="8">
        <f t="shared" si="1286"/>
        <v>0</v>
      </c>
      <c r="AB560" s="25"/>
    </row>
    <row r="561" spans="2:28">
      <c r="B561" s="16" t="s">
        <v>1</v>
      </c>
      <c r="C561" s="9" t="s">
        <v>28</v>
      </c>
      <c r="D561" s="8">
        <v>36304</v>
      </c>
      <c r="E561" s="8">
        <v>0</v>
      </c>
      <c r="F561" s="8">
        <v>39291.74</v>
      </c>
      <c r="G561" s="8">
        <v>0</v>
      </c>
      <c r="H561" s="8">
        <v>0</v>
      </c>
      <c r="I561" s="8">
        <v>39286.028619999997</v>
      </c>
      <c r="J561" s="8">
        <v>0</v>
      </c>
      <c r="K561" s="8">
        <v>0</v>
      </c>
      <c r="L561" s="8">
        <v>0</v>
      </c>
      <c r="M561" s="8">
        <v>38604</v>
      </c>
      <c r="N561" s="8">
        <v>0</v>
      </c>
      <c r="O561" s="8">
        <v>38604</v>
      </c>
      <c r="P561" s="8">
        <v>0</v>
      </c>
      <c r="Q561" s="8">
        <v>0</v>
      </c>
      <c r="R561" s="8">
        <v>23593.85339</v>
      </c>
      <c r="S561" s="8">
        <v>0</v>
      </c>
      <c r="T561" s="8">
        <v>0</v>
      </c>
      <c r="U561" s="8">
        <v>0</v>
      </c>
      <c r="V561" s="8">
        <v>0</v>
      </c>
      <c r="W561" s="8">
        <v>40364</v>
      </c>
      <c r="X561" s="8">
        <v>0</v>
      </c>
      <c r="Y561" s="8">
        <v>40364</v>
      </c>
      <c r="Z561" s="22">
        <v>0</v>
      </c>
      <c r="AA561" s="8">
        <f t="shared" si="1286"/>
        <v>0</v>
      </c>
      <c r="AB561" s="25"/>
    </row>
    <row r="562" spans="2:28" ht="30">
      <c r="B562" s="16" t="s">
        <v>204</v>
      </c>
      <c r="C562" s="5" t="s">
        <v>205</v>
      </c>
      <c r="D562" s="6">
        <f>SUM(D563)</f>
        <v>3000</v>
      </c>
      <c r="E562" s="6">
        <f>SUM(E563)</f>
        <v>0</v>
      </c>
      <c r="F562" s="6">
        <f t="shared" ref="F562:H562" si="1382">SUM(F563)</f>
        <v>3783.2799999999997</v>
      </c>
      <c r="G562" s="6">
        <f t="shared" si="1382"/>
        <v>0</v>
      </c>
      <c r="H562" s="6">
        <f t="shared" si="1382"/>
        <v>0</v>
      </c>
      <c r="I562" s="6">
        <f t="shared" ref="I562:L562" si="1383">SUM(I563)</f>
        <v>3782.97163</v>
      </c>
      <c r="J562" s="6">
        <f t="shared" si="1383"/>
        <v>0</v>
      </c>
      <c r="K562" s="6">
        <f t="shared" si="1383"/>
        <v>0</v>
      </c>
      <c r="L562" s="6">
        <f t="shared" si="1383"/>
        <v>0</v>
      </c>
      <c r="M562" s="6">
        <f>SUM(M563)</f>
        <v>2300</v>
      </c>
      <c r="N562" s="6">
        <f>SUM(N563)</f>
        <v>0</v>
      </c>
      <c r="O562" s="6">
        <f t="shared" ref="O562:Q562" si="1384">SUM(O563)</f>
        <v>4040</v>
      </c>
      <c r="P562" s="6">
        <f t="shared" si="1384"/>
        <v>0</v>
      </c>
      <c r="Q562" s="6">
        <f t="shared" si="1384"/>
        <v>0</v>
      </c>
      <c r="R562" s="6">
        <f t="shared" ref="R562:V562" si="1385">SUM(R563)</f>
        <v>2177.0941600000001</v>
      </c>
      <c r="S562" s="6">
        <f t="shared" si="1385"/>
        <v>0</v>
      </c>
      <c r="T562" s="6">
        <f t="shared" si="1385"/>
        <v>0</v>
      </c>
      <c r="U562" s="6">
        <f t="shared" si="1385"/>
        <v>0</v>
      </c>
      <c r="V562" s="6">
        <f t="shared" si="1385"/>
        <v>0</v>
      </c>
      <c r="W562" s="6">
        <f>SUM(W563)</f>
        <v>4400</v>
      </c>
      <c r="X562" s="6">
        <f>SUM(X563)</f>
        <v>0</v>
      </c>
      <c r="Y562" s="6">
        <f>SUM(Y563)</f>
        <v>4400</v>
      </c>
      <c r="Z562" s="21">
        <f>SUM(Z563)</f>
        <v>0</v>
      </c>
      <c r="AA562" s="6">
        <f t="shared" si="1286"/>
        <v>0</v>
      </c>
      <c r="AB562" s="25"/>
    </row>
    <row r="563" spans="2:28">
      <c r="B563" s="16" t="s">
        <v>1</v>
      </c>
      <c r="C563" s="7" t="s">
        <v>23</v>
      </c>
      <c r="D563" s="8">
        <f>SUM(D564:D565)</f>
        <v>3000</v>
      </c>
      <c r="E563" s="8">
        <f>SUM(E564:E565)</f>
        <v>0</v>
      </c>
      <c r="F563" s="8">
        <f t="shared" ref="F563:H563" si="1386">SUM(F564:F565)</f>
        <v>3783.2799999999997</v>
      </c>
      <c r="G563" s="8">
        <f t="shared" si="1386"/>
        <v>0</v>
      </c>
      <c r="H563" s="8">
        <f t="shared" si="1386"/>
        <v>0</v>
      </c>
      <c r="I563" s="8">
        <f t="shared" ref="I563:L563" si="1387">SUM(I564:I565)</f>
        <v>3782.97163</v>
      </c>
      <c r="J563" s="8">
        <f t="shared" si="1387"/>
        <v>0</v>
      </c>
      <c r="K563" s="8">
        <f t="shared" si="1387"/>
        <v>0</v>
      </c>
      <c r="L563" s="8">
        <f t="shared" si="1387"/>
        <v>0</v>
      </c>
      <c r="M563" s="8">
        <f>SUM(M564:M565)</f>
        <v>2300</v>
      </c>
      <c r="N563" s="8">
        <f>SUM(N564:N565)</f>
        <v>0</v>
      </c>
      <c r="O563" s="8">
        <f t="shared" ref="O563:Q563" si="1388">SUM(O564:O565)</f>
        <v>4040</v>
      </c>
      <c r="P563" s="8">
        <f t="shared" si="1388"/>
        <v>0</v>
      </c>
      <c r="Q563" s="8">
        <f t="shared" si="1388"/>
        <v>0</v>
      </c>
      <c r="R563" s="8">
        <f t="shared" ref="R563:V563" si="1389">SUM(R564:R565)</f>
        <v>2177.0941600000001</v>
      </c>
      <c r="S563" s="8">
        <f t="shared" si="1389"/>
        <v>0</v>
      </c>
      <c r="T563" s="8">
        <f t="shared" si="1389"/>
        <v>0</v>
      </c>
      <c r="U563" s="8">
        <f t="shared" si="1389"/>
        <v>0</v>
      </c>
      <c r="V563" s="8">
        <f t="shared" si="1389"/>
        <v>0</v>
      </c>
      <c r="W563" s="8">
        <f>SUM(W564:W565)</f>
        <v>4400</v>
      </c>
      <c r="X563" s="8">
        <f>SUM(X564:X565)</f>
        <v>0</v>
      </c>
      <c r="Y563" s="8">
        <f>SUM(Y564:Y565)</f>
        <v>4400</v>
      </c>
      <c r="Z563" s="22">
        <f>SUM(Z564:Z565)</f>
        <v>0</v>
      </c>
      <c r="AA563" s="8">
        <f t="shared" si="1286"/>
        <v>0</v>
      </c>
      <c r="AB563" s="25"/>
    </row>
    <row r="564" spans="2:28">
      <c r="B564" s="16" t="s">
        <v>1</v>
      </c>
      <c r="C564" s="9" t="s">
        <v>25</v>
      </c>
      <c r="D564" s="8">
        <v>286</v>
      </c>
      <c r="E564" s="8">
        <v>0</v>
      </c>
      <c r="F564" s="8">
        <v>288.13499999999999</v>
      </c>
      <c r="G564" s="8">
        <v>0</v>
      </c>
      <c r="H564" s="8">
        <v>0</v>
      </c>
      <c r="I564" s="8">
        <v>288.13010000000003</v>
      </c>
      <c r="J564" s="8">
        <v>0</v>
      </c>
      <c r="K564" s="8">
        <v>0</v>
      </c>
      <c r="L564" s="8">
        <v>0</v>
      </c>
      <c r="M564" s="8">
        <v>290</v>
      </c>
      <c r="N564" s="8">
        <v>0</v>
      </c>
      <c r="O564" s="8">
        <v>292.35500000000002</v>
      </c>
      <c r="P564" s="8">
        <v>0</v>
      </c>
      <c r="Q564" s="8">
        <v>0</v>
      </c>
      <c r="R564" s="8">
        <v>197.01858999999999</v>
      </c>
      <c r="S564" s="8">
        <v>0</v>
      </c>
      <c r="T564" s="8">
        <v>0</v>
      </c>
      <c r="U564" s="8">
        <v>0</v>
      </c>
      <c r="V564" s="8">
        <v>0</v>
      </c>
      <c r="W564" s="8">
        <v>290</v>
      </c>
      <c r="X564" s="8">
        <v>0</v>
      </c>
      <c r="Y564" s="8">
        <v>290</v>
      </c>
      <c r="Z564" s="22">
        <v>0</v>
      </c>
      <c r="AA564" s="8">
        <f t="shared" si="1286"/>
        <v>0</v>
      </c>
      <c r="AB564" s="25"/>
    </row>
    <row r="565" spans="2:28">
      <c r="B565" s="16" t="s">
        <v>1</v>
      </c>
      <c r="C565" s="9" t="s">
        <v>28</v>
      </c>
      <c r="D565" s="8">
        <v>2714</v>
      </c>
      <c r="E565" s="8">
        <v>0</v>
      </c>
      <c r="F565" s="8">
        <v>3495.145</v>
      </c>
      <c r="G565" s="8">
        <v>0</v>
      </c>
      <c r="H565" s="8">
        <v>0</v>
      </c>
      <c r="I565" s="8">
        <v>3494.8415300000001</v>
      </c>
      <c r="J565" s="8">
        <v>0</v>
      </c>
      <c r="K565" s="8">
        <v>0</v>
      </c>
      <c r="L565" s="8">
        <v>0</v>
      </c>
      <c r="M565" s="8">
        <v>2010</v>
      </c>
      <c r="N565" s="8">
        <v>0</v>
      </c>
      <c r="O565" s="8">
        <v>3747.645</v>
      </c>
      <c r="P565" s="8">
        <v>0</v>
      </c>
      <c r="Q565" s="8">
        <v>0</v>
      </c>
      <c r="R565" s="8">
        <v>1980.07557</v>
      </c>
      <c r="S565" s="8">
        <v>0</v>
      </c>
      <c r="T565" s="8">
        <v>0</v>
      </c>
      <c r="U565" s="8">
        <v>0</v>
      </c>
      <c r="V565" s="8">
        <v>0</v>
      </c>
      <c r="W565" s="8">
        <v>4110</v>
      </c>
      <c r="X565" s="8">
        <v>0</v>
      </c>
      <c r="Y565" s="8">
        <v>4110</v>
      </c>
      <c r="Z565" s="22">
        <v>0</v>
      </c>
      <c r="AA565" s="8">
        <f t="shared" si="1286"/>
        <v>0</v>
      </c>
      <c r="AB565" s="25"/>
    </row>
    <row r="566" spans="2:28" ht="45">
      <c r="B566" s="16" t="s">
        <v>206</v>
      </c>
      <c r="C566" s="5" t="s">
        <v>207</v>
      </c>
      <c r="D566" s="6">
        <f>SUM(D567)</f>
        <v>9800</v>
      </c>
      <c r="E566" s="6">
        <f>SUM(E567)</f>
        <v>0</v>
      </c>
      <c r="F566" s="6">
        <f t="shared" ref="F566:H566" si="1390">SUM(F567)</f>
        <v>9531.8100000000013</v>
      </c>
      <c r="G566" s="6">
        <f t="shared" si="1390"/>
        <v>0</v>
      </c>
      <c r="H566" s="6">
        <f t="shared" si="1390"/>
        <v>0</v>
      </c>
      <c r="I566" s="6">
        <f t="shared" ref="I566:L566" si="1391">SUM(I567)</f>
        <v>9531.7797900000005</v>
      </c>
      <c r="J566" s="6">
        <f t="shared" si="1391"/>
        <v>0</v>
      </c>
      <c r="K566" s="6">
        <f t="shared" si="1391"/>
        <v>0</v>
      </c>
      <c r="L566" s="6">
        <f t="shared" si="1391"/>
        <v>0</v>
      </c>
      <c r="M566" s="6">
        <f>SUM(M567)</f>
        <v>11200</v>
      </c>
      <c r="N566" s="6">
        <f>SUM(N567)</f>
        <v>0</v>
      </c>
      <c r="O566" s="6">
        <f t="shared" ref="O566:Q566" si="1392">SUM(O567)</f>
        <v>11200</v>
      </c>
      <c r="P566" s="6">
        <f t="shared" si="1392"/>
        <v>0</v>
      </c>
      <c r="Q566" s="6">
        <f t="shared" si="1392"/>
        <v>0</v>
      </c>
      <c r="R566" s="6">
        <f t="shared" ref="R566:V566" si="1393">SUM(R567)</f>
        <v>8959.1421300000002</v>
      </c>
      <c r="S566" s="6">
        <f t="shared" si="1393"/>
        <v>0</v>
      </c>
      <c r="T566" s="6">
        <f t="shared" si="1393"/>
        <v>0</v>
      </c>
      <c r="U566" s="6">
        <f t="shared" si="1393"/>
        <v>0</v>
      </c>
      <c r="V566" s="6">
        <f t="shared" si="1393"/>
        <v>0</v>
      </c>
      <c r="W566" s="6">
        <f>SUM(W567)</f>
        <v>12500</v>
      </c>
      <c r="X566" s="6">
        <f>SUM(X567)</f>
        <v>0</v>
      </c>
      <c r="Y566" s="6">
        <f>SUM(Y567)</f>
        <v>13090</v>
      </c>
      <c r="Z566" s="21">
        <f>SUM(Z567)</f>
        <v>0</v>
      </c>
      <c r="AA566" s="6">
        <f t="shared" si="1286"/>
        <v>590</v>
      </c>
      <c r="AB566" s="25"/>
    </row>
    <row r="567" spans="2:28">
      <c r="B567" s="16" t="s">
        <v>1</v>
      </c>
      <c r="C567" s="7" t="s">
        <v>23</v>
      </c>
      <c r="D567" s="8">
        <f>SUM(D568:D569)</f>
        <v>9800</v>
      </c>
      <c r="E567" s="8">
        <f>SUM(E568:E569)</f>
        <v>0</v>
      </c>
      <c r="F567" s="8">
        <f t="shared" ref="F567:H567" si="1394">SUM(F568:F569)</f>
        <v>9531.8100000000013</v>
      </c>
      <c r="G567" s="8">
        <f t="shared" si="1394"/>
        <v>0</v>
      </c>
      <c r="H567" s="8">
        <f t="shared" si="1394"/>
        <v>0</v>
      </c>
      <c r="I567" s="8">
        <f t="shared" ref="I567:L567" si="1395">SUM(I568:I569)</f>
        <v>9531.7797900000005</v>
      </c>
      <c r="J567" s="8">
        <f t="shared" si="1395"/>
        <v>0</v>
      </c>
      <c r="K567" s="8">
        <f t="shared" si="1395"/>
        <v>0</v>
      </c>
      <c r="L567" s="8">
        <f t="shared" si="1395"/>
        <v>0</v>
      </c>
      <c r="M567" s="8">
        <f>SUM(M568:M569)</f>
        <v>11200</v>
      </c>
      <c r="N567" s="8">
        <f>SUM(N568:N569)</f>
        <v>0</v>
      </c>
      <c r="O567" s="8">
        <f t="shared" ref="O567:Q567" si="1396">SUM(O568:O569)</f>
        <v>11200</v>
      </c>
      <c r="P567" s="8">
        <f t="shared" si="1396"/>
        <v>0</v>
      </c>
      <c r="Q567" s="8">
        <f t="shared" si="1396"/>
        <v>0</v>
      </c>
      <c r="R567" s="8">
        <f t="shared" ref="R567:V567" si="1397">SUM(R568:R569)</f>
        <v>8959.1421300000002</v>
      </c>
      <c r="S567" s="8">
        <f t="shared" si="1397"/>
        <v>0</v>
      </c>
      <c r="T567" s="8">
        <f t="shared" si="1397"/>
        <v>0</v>
      </c>
      <c r="U567" s="8">
        <f t="shared" si="1397"/>
        <v>0</v>
      </c>
      <c r="V567" s="8">
        <f t="shared" si="1397"/>
        <v>0</v>
      </c>
      <c r="W567" s="8">
        <f>SUM(W568:W569)</f>
        <v>12500</v>
      </c>
      <c r="X567" s="8">
        <f>SUM(X568:X569)</f>
        <v>0</v>
      </c>
      <c r="Y567" s="8">
        <f>SUM(Y568:Y569)</f>
        <v>13090</v>
      </c>
      <c r="Z567" s="22">
        <f>SUM(Z568:Z569)</f>
        <v>0</v>
      </c>
      <c r="AA567" s="8">
        <f t="shared" si="1286"/>
        <v>590</v>
      </c>
      <c r="AB567" s="25"/>
    </row>
    <row r="568" spans="2:28">
      <c r="B568" s="16" t="s">
        <v>1</v>
      </c>
      <c r="C568" s="9" t="s">
        <v>25</v>
      </c>
      <c r="D568" s="8">
        <v>216</v>
      </c>
      <c r="E568" s="8">
        <v>0</v>
      </c>
      <c r="F568" s="8">
        <v>228.7</v>
      </c>
      <c r="G568" s="8">
        <v>0</v>
      </c>
      <c r="H568" s="8">
        <v>0</v>
      </c>
      <c r="I568" s="8">
        <v>228.67741000000001</v>
      </c>
      <c r="J568" s="8">
        <v>0</v>
      </c>
      <c r="K568" s="8">
        <v>0</v>
      </c>
      <c r="L568" s="8">
        <v>0</v>
      </c>
      <c r="M568" s="8">
        <v>300</v>
      </c>
      <c r="N568" s="8">
        <v>0</v>
      </c>
      <c r="O568" s="8">
        <v>300</v>
      </c>
      <c r="P568" s="8">
        <v>0</v>
      </c>
      <c r="Q568" s="8">
        <v>0</v>
      </c>
      <c r="R568" s="8">
        <v>176.8</v>
      </c>
      <c r="S568" s="8">
        <v>0</v>
      </c>
      <c r="T568" s="8">
        <v>0</v>
      </c>
      <c r="U568" s="8">
        <v>0</v>
      </c>
      <c r="V568" s="8">
        <v>0</v>
      </c>
      <c r="W568" s="8">
        <v>300</v>
      </c>
      <c r="X568" s="8">
        <v>0</v>
      </c>
      <c r="Y568" s="8">
        <v>300</v>
      </c>
      <c r="Z568" s="22">
        <v>0</v>
      </c>
      <c r="AA568" s="8">
        <f t="shared" si="1286"/>
        <v>0</v>
      </c>
      <c r="AB568" s="25"/>
    </row>
    <row r="569" spans="2:28">
      <c r="B569" s="16" t="s">
        <v>1</v>
      </c>
      <c r="C569" s="9" t="s">
        <v>28</v>
      </c>
      <c r="D569" s="8">
        <v>9584</v>
      </c>
      <c r="E569" s="8">
        <v>0</v>
      </c>
      <c r="F569" s="8">
        <v>9303.11</v>
      </c>
      <c r="G569" s="8">
        <v>0</v>
      </c>
      <c r="H569" s="8">
        <v>0</v>
      </c>
      <c r="I569" s="8">
        <v>9303.1023800000003</v>
      </c>
      <c r="J569" s="8">
        <v>0</v>
      </c>
      <c r="K569" s="8">
        <v>0</v>
      </c>
      <c r="L569" s="8">
        <v>0</v>
      </c>
      <c r="M569" s="8">
        <v>10900</v>
      </c>
      <c r="N569" s="8">
        <v>0</v>
      </c>
      <c r="O569" s="8">
        <v>10900</v>
      </c>
      <c r="P569" s="8">
        <v>0</v>
      </c>
      <c r="Q569" s="8">
        <v>0</v>
      </c>
      <c r="R569" s="8">
        <v>8782.3421300000009</v>
      </c>
      <c r="S569" s="8">
        <v>0</v>
      </c>
      <c r="T569" s="8">
        <v>0</v>
      </c>
      <c r="U569" s="8">
        <v>0</v>
      </c>
      <c r="V569" s="8">
        <v>0</v>
      </c>
      <c r="W569" s="8">
        <v>12200</v>
      </c>
      <c r="X569" s="8">
        <v>0</v>
      </c>
      <c r="Y569" s="8">
        <v>12790</v>
      </c>
      <c r="Z569" s="22">
        <v>0</v>
      </c>
      <c r="AA569" s="8">
        <f t="shared" si="1286"/>
        <v>590</v>
      </c>
      <c r="AB569" s="25"/>
    </row>
    <row r="570" spans="2:28" ht="30">
      <c r="B570" s="16" t="s">
        <v>208</v>
      </c>
      <c r="C570" s="5" t="s">
        <v>209</v>
      </c>
      <c r="D570" s="6">
        <f t="shared" ref="D570:Z570" si="1398">SUM(D580,D591)</f>
        <v>70725</v>
      </c>
      <c r="E570" s="6">
        <f t="shared" si="1398"/>
        <v>0</v>
      </c>
      <c r="F570" s="6">
        <f t="shared" si="1398"/>
        <v>70977.98</v>
      </c>
      <c r="G570" s="6">
        <f t="shared" si="1398"/>
        <v>0</v>
      </c>
      <c r="H570" s="6">
        <f t="shared" si="1398"/>
        <v>100</v>
      </c>
      <c r="I570" s="6">
        <f t="shared" si="1398"/>
        <v>70579.528259999992</v>
      </c>
      <c r="J570" s="6">
        <f t="shared" si="1398"/>
        <v>0</v>
      </c>
      <c r="K570" s="6">
        <f t="shared" si="1398"/>
        <v>0</v>
      </c>
      <c r="L570" s="6">
        <f t="shared" si="1398"/>
        <v>58.391280000000002</v>
      </c>
      <c r="M570" s="6">
        <f t="shared" si="1398"/>
        <v>113964</v>
      </c>
      <c r="N570" s="6">
        <f t="shared" si="1398"/>
        <v>0</v>
      </c>
      <c r="O570" s="6">
        <f t="shared" si="1398"/>
        <v>113834</v>
      </c>
      <c r="P570" s="6">
        <f t="shared" si="1398"/>
        <v>0</v>
      </c>
      <c r="Q570" s="6">
        <f t="shared" si="1398"/>
        <v>140</v>
      </c>
      <c r="R570" s="6">
        <f t="shared" si="1398"/>
        <v>61786.890520000001</v>
      </c>
      <c r="S570" s="6">
        <f t="shared" si="1398"/>
        <v>0</v>
      </c>
      <c r="T570" s="6">
        <f t="shared" si="1398"/>
        <v>0</v>
      </c>
      <c r="U570" s="6">
        <f t="shared" si="1398"/>
        <v>887.12360000000001</v>
      </c>
      <c r="V570" s="6">
        <f t="shared" si="1398"/>
        <v>77.015630000000002</v>
      </c>
      <c r="W570" s="6">
        <f t="shared" si="1398"/>
        <v>124500</v>
      </c>
      <c r="X570" s="6">
        <f t="shared" si="1398"/>
        <v>0</v>
      </c>
      <c r="Y570" s="6">
        <f t="shared" si="1398"/>
        <v>171530</v>
      </c>
      <c r="Z570" s="21">
        <f t="shared" si="1398"/>
        <v>0</v>
      </c>
      <c r="AA570" s="6">
        <f t="shared" si="1286"/>
        <v>47030</v>
      </c>
      <c r="AB570" s="25"/>
    </row>
    <row r="571" spans="2:28">
      <c r="B571" s="16" t="s">
        <v>1</v>
      </c>
      <c r="C571" s="7" t="s">
        <v>22</v>
      </c>
      <c r="D571" s="8">
        <f>SUM(D581)</f>
        <v>3290</v>
      </c>
      <c r="E571" s="8">
        <f>SUM(E581)</f>
        <v>0</v>
      </c>
      <c r="F571" s="8">
        <f t="shared" ref="F571:H571" si="1399">SUM(F581)</f>
        <v>0</v>
      </c>
      <c r="G571" s="8">
        <f t="shared" si="1399"/>
        <v>0</v>
      </c>
      <c r="H571" s="8">
        <f t="shared" si="1399"/>
        <v>0</v>
      </c>
      <c r="I571" s="8">
        <f t="shared" ref="I571:L571" si="1400">SUM(I581)</f>
        <v>0</v>
      </c>
      <c r="J571" s="8">
        <f t="shared" si="1400"/>
        <v>0</v>
      </c>
      <c r="K571" s="8">
        <f t="shared" si="1400"/>
        <v>0</v>
      </c>
      <c r="L571" s="8">
        <f t="shared" si="1400"/>
        <v>0</v>
      </c>
      <c r="M571" s="8">
        <f>SUM(M581)</f>
        <v>0</v>
      </c>
      <c r="N571" s="8">
        <f>SUM(N581)</f>
        <v>0</v>
      </c>
      <c r="O571" s="8">
        <f t="shared" ref="O571:Q571" si="1401">SUM(O581)</f>
        <v>0</v>
      </c>
      <c r="P571" s="8">
        <f t="shared" si="1401"/>
        <v>0</v>
      </c>
      <c r="Q571" s="8">
        <f t="shared" si="1401"/>
        <v>0</v>
      </c>
      <c r="R571" s="8">
        <f t="shared" ref="R571:V571" si="1402">SUM(R581)</f>
        <v>0</v>
      </c>
      <c r="S571" s="8">
        <f t="shared" si="1402"/>
        <v>0</v>
      </c>
      <c r="T571" s="8">
        <f t="shared" si="1402"/>
        <v>0</v>
      </c>
      <c r="U571" s="8">
        <f t="shared" si="1402"/>
        <v>0</v>
      </c>
      <c r="V571" s="8">
        <f t="shared" si="1402"/>
        <v>0</v>
      </c>
      <c r="W571" s="8">
        <f>SUM(W581)</f>
        <v>8721</v>
      </c>
      <c r="X571" s="8">
        <f>SUM(X581)</f>
        <v>0</v>
      </c>
      <c r="Y571" s="8">
        <f>SUM(Y581)</f>
        <v>8721</v>
      </c>
      <c r="Z571" s="22">
        <f>SUM(Z581)</f>
        <v>0</v>
      </c>
      <c r="AA571" s="8">
        <f t="shared" si="1286"/>
        <v>0</v>
      </c>
      <c r="AB571" s="25"/>
    </row>
    <row r="572" spans="2:28">
      <c r="B572" s="16" t="s">
        <v>1</v>
      </c>
      <c r="C572" s="7" t="s">
        <v>23</v>
      </c>
      <c r="D572" s="8">
        <f t="shared" ref="D572:Z572" si="1403">SUM(D582,D592)</f>
        <v>70592</v>
      </c>
      <c r="E572" s="8">
        <f t="shared" si="1403"/>
        <v>0</v>
      </c>
      <c r="F572" s="8">
        <f t="shared" si="1403"/>
        <v>70868.87</v>
      </c>
      <c r="G572" s="8">
        <f t="shared" si="1403"/>
        <v>0</v>
      </c>
      <c r="H572" s="8">
        <f t="shared" si="1403"/>
        <v>100</v>
      </c>
      <c r="I572" s="8">
        <f t="shared" si="1403"/>
        <v>70476.575830000002</v>
      </c>
      <c r="J572" s="8">
        <f t="shared" si="1403"/>
        <v>0</v>
      </c>
      <c r="K572" s="8">
        <f t="shared" si="1403"/>
        <v>0</v>
      </c>
      <c r="L572" s="8">
        <f t="shared" si="1403"/>
        <v>58.391280000000002</v>
      </c>
      <c r="M572" s="8">
        <f t="shared" si="1403"/>
        <v>113879</v>
      </c>
      <c r="N572" s="8">
        <f t="shared" si="1403"/>
        <v>0</v>
      </c>
      <c r="O572" s="8">
        <f t="shared" si="1403"/>
        <v>113749</v>
      </c>
      <c r="P572" s="8">
        <f t="shared" si="1403"/>
        <v>0</v>
      </c>
      <c r="Q572" s="8">
        <f t="shared" si="1403"/>
        <v>140</v>
      </c>
      <c r="R572" s="8">
        <f t="shared" si="1403"/>
        <v>61728.298049999998</v>
      </c>
      <c r="S572" s="8">
        <f t="shared" si="1403"/>
        <v>0</v>
      </c>
      <c r="T572" s="8">
        <f t="shared" si="1403"/>
        <v>0</v>
      </c>
      <c r="U572" s="8">
        <f t="shared" si="1403"/>
        <v>12.2956</v>
      </c>
      <c r="V572" s="8">
        <f t="shared" si="1403"/>
        <v>77.015630000000002</v>
      </c>
      <c r="W572" s="8">
        <f t="shared" si="1403"/>
        <v>124105</v>
      </c>
      <c r="X572" s="8">
        <f t="shared" si="1403"/>
        <v>0</v>
      </c>
      <c r="Y572" s="8">
        <f t="shared" si="1403"/>
        <v>158439</v>
      </c>
      <c r="Z572" s="22">
        <f t="shared" si="1403"/>
        <v>0</v>
      </c>
      <c r="AA572" s="8">
        <f t="shared" si="1286"/>
        <v>34334</v>
      </c>
      <c r="AB572" s="25"/>
    </row>
    <row r="573" spans="2:28">
      <c r="B573" s="16" t="s">
        <v>1</v>
      </c>
      <c r="C573" s="9" t="s">
        <v>25</v>
      </c>
      <c r="D573" s="8">
        <f t="shared" ref="D573:Z573" si="1404">SUM(D583,D593)</f>
        <v>36480</v>
      </c>
      <c r="E573" s="8">
        <f t="shared" si="1404"/>
        <v>0</v>
      </c>
      <c r="F573" s="8">
        <f t="shared" si="1404"/>
        <v>39239.89</v>
      </c>
      <c r="G573" s="8">
        <f t="shared" si="1404"/>
        <v>0</v>
      </c>
      <c r="H573" s="8">
        <f t="shared" si="1404"/>
        <v>100</v>
      </c>
      <c r="I573" s="8">
        <f t="shared" si="1404"/>
        <v>38869.13493</v>
      </c>
      <c r="J573" s="8">
        <f t="shared" si="1404"/>
        <v>0</v>
      </c>
      <c r="K573" s="8">
        <f t="shared" si="1404"/>
        <v>0</v>
      </c>
      <c r="L573" s="8">
        <f t="shared" si="1404"/>
        <v>58.391280000000002</v>
      </c>
      <c r="M573" s="8">
        <f t="shared" si="1404"/>
        <v>95088</v>
      </c>
      <c r="N573" s="8">
        <f t="shared" si="1404"/>
        <v>0</v>
      </c>
      <c r="O573" s="8">
        <f t="shared" si="1404"/>
        <v>76988</v>
      </c>
      <c r="P573" s="8">
        <f t="shared" si="1404"/>
        <v>0</v>
      </c>
      <c r="Q573" s="8">
        <f t="shared" si="1404"/>
        <v>140</v>
      </c>
      <c r="R573" s="8">
        <f t="shared" si="1404"/>
        <v>40229.563349999997</v>
      </c>
      <c r="S573" s="8">
        <f t="shared" si="1404"/>
        <v>0</v>
      </c>
      <c r="T573" s="8">
        <f t="shared" si="1404"/>
        <v>0</v>
      </c>
      <c r="U573" s="8">
        <f t="shared" si="1404"/>
        <v>12.2956</v>
      </c>
      <c r="V573" s="8">
        <f t="shared" si="1404"/>
        <v>77.015630000000002</v>
      </c>
      <c r="W573" s="8">
        <f t="shared" si="1404"/>
        <v>85065</v>
      </c>
      <c r="X573" s="8">
        <f t="shared" si="1404"/>
        <v>0</v>
      </c>
      <c r="Y573" s="8">
        <f t="shared" si="1404"/>
        <v>117475</v>
      </c>
      <c r="Z573" s="22">
        <f t="shared" si="1404"/>
        <v>0</v>
      </c>
      <c r="AA573" s="8">
        <f t="shared" si="1286"/>
        <v>32410</v>
      </c>
      <c r="AB573" s="25"/>
    </row>
    <row r="574" spans="2:28">
      <c r="B574" s="16" t="s">
        <v>1</v>
      </c>
      <c r="C574" s="9" t="s">
        <v>27</v>
      </c>
      <c r="D574" s="8">
        <f>SUM(D584)</f>
        <v>0</v>
      </c>
      <c r="E574" s="8">
        <f>SUM(E584)</f>
        <v>0</v>
      </c>
      <c r="F574" s="8">
        <f t="shared" ref="F574:H574" si="1405">SUM(F584)</f>
        <v>0</v>
      </c>
      <c r="G574" s="8">
        <f t="shared" si="1405"/>
        <v>0</v>
      </c>
      <c r="H574" s="8">
        <f t="shared" si="1405"/>
        <v>0</v>
      </c>
      <c r="I574" s="8">
        <f t="shared" ref="I574:L574" si="1406">SUM(I584)</f>
        <v>0</v>
      </c>
      <c r="J574" s="8">
        <f t="shared" si="1406"/>
        <v>0</v>
      </c>
      <c r="K574" s="8">
        <f t="shared" si="1406"/>
        <v>0</v>
      </c>
      <c r="L574" s="8">
        <f t="shared" si="1406"/>
        <v>0</v>
      </c>
      <c r="M574" s="8">
        <f>SUM(M584)</f>
        <v>0</v>
      </c>
      <c r="N574" s="8">
        <f>SUM(N584)</f>
        <v>0</v>
      </c>
      <c r="O574" s="8">
        <f t="shared" ref="O574:Q574" si="1407">SUM(O584)</f>
        <v>302.01</v>
      </c>
      <c r="P574" s="8">
        <f t="shared" si="1407"/>
        <v>0</v>
      </c>
      <c r="Q574" s="8">
        <f t="shared" si="1407"/>
        <v>0</v>
      </c>
      <c r="R574" s="8">
        <f t="shared" ref="R574:V574" si="1408">SUM(R584)</f>
        <v>136.36748</v>
      </c>
      <c r="S574" s="8">
        <f t="shared" si="1408"/>
        <v>0</v>
      </c>
      <c r="T574" s="8">
        <f t="shared" si="1408"/>
        <v>0</v>
      </c>
      <c r="U574" s="8">
        <f t="shared" si="1408"/>
        <v>0</v>
      </c>
      <c r="V574" s="8">
        <f t="shared" si="1408"/>
        <v>0</v>
      </c>
      <c r="W574" s="8">
        <f>SUM(W584)</f>
        <v>175</v>
      </c>
      <c r="X574" s="8">
        <f>SUM(X584)</f>
        <v>0</v>
      </c>
      <c r="Y574" s="8">
        <f>SUM(Y584)</f>
        <v>175</v>
      </c>
      <c r="Z574" s="22">
        <f>SUM(Z584)</f>
        <v>0</v>
      </c>
      <c r="AA574" s="8">
        <f t="shared" si="1286"/>
        <v>0</v>
      </c>
      <c r="AB574" s="25"/>
    </row>
    <row r="575" spans="2:28">
      <c r="B575" s="16" t="s">
        <v>1</v>
      </c>
      <c r="C575" s="9" t="s">
        <v>28</v>
      </c>
      <c r="D575" s="8">
        <f t="shared" ref="D575:Z575" si="1409">SUM(D585,D594)</f>
        <v>33395</v>
      </c>
      <c r="E575" s="8">
        <f t="shared" si="1409"/>
        <v>0</v>
      </c>
      <c r="F575" s="8">
        <f t="shared" si="1409"/>
        <v>30391.420000000002</v>
      </c>
      <c r="G575" s="8">
        <f t="shared" si="1409"/>
        <v>0</v>
      </c>
      <c r="H575" s="8">
        <f t="shared" si="1409"/>
        <v>0</v>
      </c>
      <c r="I575" s="8">
        <f t="shared" si="1409"/>
        <v>30378.1538</v>
      </c>
      <c r="J575" s="8">
        <f t="shared" si="1409"/>
        <v>0</v>
      </c>
      <c r="K575" s="8">
        <f t="shared" si="1409"/>
        <v>0</v>
      </c>
      <c r="L575" s="8">
        <f t="shared" si="1409"/>
        <v>0</v>
      </c>
      <c r="M575" s="8">
        <f t="shared" si="1409"/>
        <v>15214</v>
      </c>
      <c r="N575" s="8">
        <f t="shared" si="1409"/>
        <v>0</v>
      </c>
      <c r="O575" s="8">
        <f t="shared" si="1409"/>
        <v>33184</v>
      </c>
      <c r="P575" s="8">
        <f t="shared" si="1409"/>
        <v>0</v>
      </c>
      <c r="Q575" s="8">
        <f t="shared" si="1409"/>
        <v>0</v>
      </c>
      <c r="R575" s="8">
        <f t="shared" si="1409"/>
        <v>20486.167809999999</v>
      </c>
      <c r="S575" s="8">
        <f t="shared" si="1409"/>
        <v>0</v>
      </c>
      <c r="T575" s="8">
        <f t="shared" si="1409"/>
        <v>0</v>
      </c>
      <c r="U575" s="8">
        <f t="shared" si="1409"/>
        <v>0</v>
      </c>
      <c r="V575" s="8">
        <f t="shared" si="1409"/>
        <v>0</v>
      </c>
      <c r="W575" s="8">
        <f t="shared" si="1409"/>
        <v>35300</v>
      </c>
      <c r="X575" s="8">
        <f t="shared" si="1409"/>
        <v>0</v>
      </c>
      <c r="Y575" s="8">
        <f t="shared" si="1409"/>
        <v>38844</v>
      </c>
      <c r="Z575" s="22">
        <f t="shared" si="1409"/>
        <v>0</v>
      </c>
      <c r="AA575" s="8">
        <f t="shared" si="1286"/>
        <v>3544</v>
      </c>
      <c r="AB575" s="25"/>
    </row>
    <row r="576" spans="2:28">
      <c r="B576" s="16" t="s">
        <v>1</v>
      </c>
      <c r="C576" s="9" t="s">
        <v>29</v>
      </c>
      <c r="D576" s="8">
        <f t="shared" ref="D576:Z576" si="1410">SUM(D586,D595)</f>
        <v>717</v>
      </c>
      <c r="E576" s="8">
        <f t="shared" si="1410"/>
        <v>0</v>
      </c>
      <c r="F576" s="8">
        <f t="shared" si="1410"/>
        <v>1237.56</v>
      </c>
      <c r="G576" s="8">
        <f t="shared" si="1410"/>
        <v>0</v>
      </c>
      <c r="H576" s="8">
        <f t="shared" si="1410"/>
        <v>0</v>
      </c>
      <c r="I576" s="8">
        <f t="shared" si="1410"/>
        <v>1229.2871</v>
      </c>
      <c r="J576" s="8">
        <f t="shared" si="1410"/>
        <v>0</v>
      </c>
      <c r="K576" s="8">
        <f t="shared" si="1410"/>
        <v>0</v>
      </c>
      <c r="L576" s="8">
        <f t="shared" si="1410"/>
        <v>0</v>
      </c>
      <c r="M576" s="8">
        <f t="shared" si="1410"/>
        <v>3577</v>
      </c>
      <c r="N576" s="8">
        <f t="shared" si="1410"/>
        <v>0</v>
      </c>
      <c r="O576" s="8">
        <f t="shared" si="1410"/>
        <v>3274.99</v>
      </c>
      <c r="P576" s="8">
        <f t="shared" si="1410"/>
        <v>0</v>
      </c>
      <c r="Q576" s="8">
        <f t="shared" si="1410"/>
        <v>0</v>
      </c>
      <c r="R576" s="8">
        <f t="shared" si="1410"/>
        <v>876.19940999999994</v>
      </c>
      <c r="S576" s="8">
        <f t="shared" si="1410"/>
        <v>0</v>
      </c>
      <c r="T576" s="8">
        <f t="shared" si="1410"/>
        <v>0</v>
      </c>
      <c r="U576" s="8">
        <f t="shared" si="1410"/>
        <v>0</v>
      </c>
      <c r="V576" s="8">
        <f t="shared" si="1410"/>
        <v>0</v>
      </c>
      <c r="W576" s="8">
        <f t="shared" si="1410"/>
        <v>3565</v>
      </c>
      <c r="X576" s="8">
        <f t="shared" si="1410"/>
        <v>0</v>
      </c>
      <c r="Y576" s="8">
        <f t="shared" si="1410"/>
        <v>1945</v>
      </c>
      <c r="Z576" s="22">
        <f t="shared" si="1410"/>
        <v>0</v>
      </c>
      <c r="AA576" s="8">
        <f t="shared" si="1286"/>
        <v>-1620</v>
      </c>
      <c r="AB576" s="25"/>
    </row>
    <row r="577" spans="2:28">
      <c r="B577" s="16" t="s">
        <v>1</v>
      </c>
      <c r="C577" s="10" t="s">
        <v>30</v>
      </c>
      <c r="D577" s="8">
        <f t="shared" ref="D577:Z577" si="1411">SUM(D587,D596)</f>
        <v>717</v>
      </c>
      <c r="E577" s="8">
        <f t="shared" si="1411"/>
        <v>0</v>
      </c>
      <c r="F577" s="8">
        <f t="shared" si="1411"/>
        <v>1237.56</v>
      </c>
      <c r="G577" s="8">
        <f t="shared" si="1411"/>
        <v>0</v>
      </c>
      <c r="H577" s="8">
        <f t="shared" si="1411"/>
        <v>0</v>
      </c>
      <c r="I577" s="8">
        <f t="shared" si="1411"/>
        <v>1229.2871</v>
      </c>
      <c r="J577" s="8">
        <f t="shared" si="1411"/>
        <v>0</v>
      </c>
      <c r="K577" s="8">
        <f t="shared" si="1411"/>
        <v>0</v>
      </c>
      <c r="L577" s="8">
        <f t="shared" si="1411"/>
        <v>0</v>
      </c>
      <c r="M577" s="8">
        <f t="shared" si="1411"/>
        <v>3577</v>
      </c>
      <c r="N577" s="8">
        <f t="shared" si="1411"/>
        <v>0</v>
      </c>
      <c r="O577" s="8">
        <f t="shared" si="1411"/>
        <v>3274.99</v>
      </c>
      <c r="P577" s="8">
        <f t="shared" si="1411"/>
        <v>0</v>
      </c>
      <c r="Q577" s="8">
        <f t="shared" si="1411"/>
        <v>0</v>
      </c>
      <c r="R577" s="8">
        <f t="shared" si="1411"/>
        <v>876.19940999999994</v>
      </c>
      <c r="S577" s="8">
        <f t="shared" si="1411"/>
        <v>0</v>
      </c>
      <c r="T577" s="8">
        <f t="shared" si="1411"/>
        <v>0</v>
      </c>
      <c r="U577" s="8">
        <f t="shared" si="1411"/>
        <v>0</v>
      </c>
      <c r="V577" s="8">
        <f t="shared" si="1411"/>
        <v>0</v>
      </c>
      <c r="W577" s="8">
        <f t="shared" si="1411"/>
        <v>1945</v>
      </c>
      <c r="X577" s="8">
        <f t="shared" si="1411"/>
        <v>0</v>
      </c>
      <c r="Y577" s="8">
        <f t="shared" si="1411"/>
        <v>1945</v>
      </c>
      <c r="Z577" s="22">
        <f t="shared" si="1411"/>
        <v>0</v>
      </c>
      <c r="AA577" s="8">
        <f t="shared" si="1286"/>
        <v>0</v>
      </c>
      <c r="AB577" s="25"/>
    </row>
    <row r="578" spans="2:28" ht="30">
      <c r="B578" s="16" t="s">
        <v>1</v>
      </c>
      <c r="C578" s="11" t="s">
        <v>31</v>
      </c>
      <c r="D578" s="8">
        <f t="shared" ref="D578:Z578" si="1412">SUM(D588,D597)</f>
        <v>717</v>
      </c>
      <c r="E578" s="8">
        <f t="shared" si="1412"/>
        <v>0</v>
      </c>
      <c r="F578" s="8">
        <f t="shared" si="1412"/>
        <v>1237.56</v>
      </c>
      <c r="G578" s="8">
        <f t="shared" si="1412"/>
        <v>0</v>
      </c>
      <c r="H578" s="8">
        <f t="shared" si="1412"/>
        <v>0</v>
      </c>
      <c r="I578" s="8">
        <f t="shared" si="1412"/>
        <v>1229.2871</v>
      </c>
      <c r="J578" s="8">
        <f t="shared" si="1412"/>
        <v>0</v>
      </c>
      <c r="K578" s="8">
        <f t="shared" si="1412"/>
        <v>0</v>
      </c>
      <c r="L578" s="8">
        <f t="shared" si="1412"/>
        <v>0</v>
      </c>
      <c r="M578" s="8">
        <f t="shared" si="1412"/>
        <v>3577</v>
      </c>
      <c r="N578" s="8">
        <f t="shared" si="1412"/>
        <v>0</v>
      </c>
      <c r="O578" s="8">
        <f t="shared" si="1412"/>
        <v>3274.99</v>
      </c>
      <c r="P578" s="8">
        <f t="shared" si="1412"/>
        <v>0</v>
      </c>
      <c r="Q578" s="8">
        <f t="shared" si="1412"/>
        <v>0</v>
      </c>
      <c r="R578" s="8">
        <f t="shared" si="1412"/>
        <v>876.19940999999994</v>
      </c>
      <c r="S578" s="8">
        <f t="shared" si="1412"/>
        <v>0</v>
      </c>
      <c r="T578" s="8">
        <f t="shared" si="1412"/>
        <v>0</v>
      </c>
      <c r="U578" s="8">
        <f t="shared" si="1412"/>
        <v>0</v>
      </c>
      <c r="V578" s="8">
        <f t="shared" si="1412"/>
        <v>0</v>
      </c>
      <c r="W578" s="8">
        <f t="shared" si="1412"/>
        <v>1945</v>
      </c>
      <c r="X578" s="8">
        <f t="shared" si="1412"/>
        <v>0</v>
      </c>
      <c r="Y578" s="8">
        <f t="shared" si="1412"/>
        <v>1945</v>
      </c>
      <c r="Z578" s="22">
        <f t="shared" si="1412"/>
        <v>0</v>
      </c>
      <c r="AA578" s="8">
        <f t="shared" si="1286"/>
        <v>0</v>
      </c>
      <c r="AB578" s="25"/>
    </row>
    <row r="579" spans="2:28">
      <c r="B579" s="16" t="s">
        <v>1</v>
      </c>
      <c r="C579" s="7" t="s">
        <v>33</v>
      </c>
      <c r="D579" s="8">
        <f t="shared" ref="D579:Z579" si="1413">SUM(D590)</f>
        <v>133</v>
      </c>
      <c r="E579" s="8">
        <f t="shared" si="1413"/>
        <v>0</v>
      </c>
      <c r="F579" s="8">
        <f t="shared" si="1413"/>
        <v>109.11</v>
      </c>
      <c r="G579" s="8">
        <f t="shared" si="1413"/>
        <v>0</v>
      </c>
      <c r="H579" s="8">
        <f t="shared" si="1413"/>
        <v>0</v>
      </c>
      <c r="I579" s="8">
        <f t="shared" si="1413"/>
        <v>102.95243000000001</v>
      </c>
      <c r="J579" s="8">
        <f t="shared" si="1413"/>
        <v>0</v>
      </c>
      <c r="K579" s="8">
        <f t="shared" si="1413"/>
        <v>0</v>
      </c>
      <c r="L579" s="8">
        <f t="shared" si="1413"/>
        <v>0</v>
      </c>
      <c r="M579" s="8">
        <f t="shared" si="1413"/>
        <v>85</v>
      </c>
      <c r="N579" s="8">
        <f t="shared" si="1413"/>
        <v>0</v>
      </c>
      <c r="O579" s="8">
        <f t="shared" si="1413"/>
        <v>85</v>
      </c>
      <c r="P579" s="8">
        <f t="shared" si="1413"/>
        <v>0</v>
      </c>
      <c r="Q579" s="8">
        <f t="shared" si="1413"/>
        <v>0</v>
      </c>
      <c r="R579" s="8">
        <f t="shared" si="1413"/>
        <v>58.592469999999999</v>
      </c>
      <c r="S579" s="8">
        <f t="shared" si="1413"/>
        <v>0</v>
      </c>
      <c r="T579" s="8">
        <f t="shared" si="1413"/>
        <v>0</v>
      </c>
      <c r="U579" s="8">
        <f t="shared" si="1413"/>
        <v>874.82799999999997</v>
      </c>
      <c r="V579" s="8">
        <f t="shared" si="1413"/>
        <v>0</v>
      </c>
      <c r="W579" s="8">
        <f t="shared" si="1413"/>
        <v>395</v>
      </c>
      <c r="X579" s="8">
        <f t="shared" si="1413"/>
        <v>0</v>
      </c>
      <c r="Y579" s="8">
        <f t="shared" si="1413"/>
        <v>13091</v>
      </c>
      <c r="Z579" s="22">
        <f t="shared" si="1413"/>
        <v>0</v>
      </c>
      <c r="AA579" s="8">
        <f t="shared" si="1286"/>
        <v>12696</v>
      </c>
      <c r="AB579" s="25"/>
    </row>
    <row r="580" spans="2:28" ht="30" customHeight="1">
      <c r="B580" s="16" t="s">
        <v>210</v>
      </c>
      <c r="C580" s="5" t="s">
        <v>211</v>
      </c>
      <c r="D580" s="6">
        <f t="shared" ref="D580:Z580" si="1414">SUM(D582,D590)</f>
        <v>44000</v>
      </c>
      <c r="E580" s="6">
        <f t="shared" si="1414"/>
        <v>0</v>
      </c>
      <c r="F580" s="6">
        <f t="shared" si="1414"/>
        <v>46762.75</v>
      </c>
      <c r="G580" s="6">
        <f t="shared" si="1414"/>
        <v>0</v>
      </c>
      <c r="H580" s="6">
        <f t="shared" si="1414"/>
        <v>100</v>
      </c>
      <c r="I580" s="6">
        <f t="shared" si="1414"/>
        <v>46371.859389999998</v>
      </c>
      <c r="J580" s="6">
        <f t="shared" si="1414"/>
        <v>0</v>
      </c>
      <c r="K580" s="6">
        <f t="shared" si="1414"/>
        <v>0</v>
      </c>
      <c r="L580" s="6">
        <f t="shared" si="1414"/>
        <v>58.391280000000002</v>
      </c>
      <c r="M580" s="6">
        <f t="shared" si="1414"/>
        <v>106700</v>
      </c>
      <c r="N580" s="6">
        <f t="shared" si="1414"/>
        <v>0</v>
      </c>
      <c r="O580" s="6">
        <f t="shared" si="1414"/>
        <v>106700</v>
      </c>
      <c r="P580" s="6">
        <f t="shared" si="1414"/>
        <v>0</v>
      </c>
      <c r="Q580" s="6">
        <f t="shared" si="1414"/>
        <v>140</v>
      </c>
      <c r="R580" s="6">
        <f t="shared" si="1414"/>
        <v>57446.501300000004</v>
      </c>
      <c r="S580" s="6">
        <f t="shared" si="1414"/>
        <v>0</v>
      </c>
      <c r="T580" s="6">
        <f t="shared" si="1414"/>
        <v>0</v>
      </c>
      <c r="U580" s="6">
        <f t="shared" si="1414"/>
        <v>887.12360000000001</v>
      </c>
      <c r="V580" s="6">
        <f t="shared" si="1414"/>
        <v>77.015630000000002</v>
      </c>
      <c r="W580" s="12">
        <f t="shared" si="1414"/>
        <v>117200</v>
      </c>
      <c r="X580" s="6">
        <f t="shared" si="1414"/>
        <v>0</v>
      </c>
      <c r="Y580" s="6">
        <f t="shared" si="1414"/>
        <v>164230</v>
      </c>
      <c r="Z580" s="21">
        <f t="shared" si="1414"/>
        <v>0</v>
      </c>
      <c r="AA580" s="6">
        <f t="shared" si="1286"/>
        <v>47030</v>
      </c>
      <c r="AB580" s="194" t="s">
        <v>1140</v>
      </c>
    </row>
    <row r="581" spans="2:28">
      <c r="B581" s="16" t="s">
        <v>1</v>
      </c>
      <c r="C581" s="7" t="s">
        <v>22</v>
      </c>
      <c r="D581" s="8">
        <v>3290</v>
      </c>
      <c r="E581" s="8">
        <v>0</v>
      </c>
      <c r="F581" s="8">
        <v>0</v>
      </c>
      <c r="G581" s="8">
        <v>0</v>
      </c>
      <c r="H581" s="8">
        <v>0</v>
      </c>
      <c r="I581" s="8">
        <v>0</v>
      </c>
      <c r="J581" s="8">
        <v>0</v>
      </c>
      <c r="K581" s="8">
        <v>0</v>
      </c>
      <c r="L581" s="8">
        <v>0</v>
      </c>
      <c r="M581" s="8">
        <v>0</v>
      </c>
      <c r="N581" s="8">
        <v>0</v>
      </c>
      <c r="O581" s="8">
        <v>0</v>
      </c>
      <c r="P581" s="8">
        <v>0</v>
      </c>
      <c r="Q581" s="8">
        <v>0</v>
      </c>
      <c r="R581" s="8">
        <v>0</v>
      </c>
      <c r="S581" s="8">
        <v>0</v>
      </c>
      <c r="T581" s="8">
        <v>0</v>
      </c>
      <c r="U581" s="8">
        <v>0</v>
      </c>
      <c r="V581" s="8">
        <v>0</v>
      </c>
      <c r="W581" s="8">
        <v>8721</v>
      </c>
      <c r="X581" s="8">
        <v>0</v>
      </c>
      <c r="Y581" s="8">
        <v>8721</v>
      </c>
      <c r="Z581" s="22">
        <v>0</v>
      </c>
      <c r="AA581" s="8">
        <f t="shared" si="1286"/>
        <v>0</v>
      </c>
      <c r="AB581" s="195"/>
    </row>
    <row r="582" spans="2:28">
      <c r="B582" s="16" t="s">
        <v>1</v>
      </c>
      <c r="C582" s="7" t="s">
        <v>23</v>
      </c>
      <c r="D582" s="8">
        <f>SUM(D583:D586)</f>
        <v>43867</v>
      </c>
      <c r="E582" s="8">
        <f>SUM(E583:E586)</f>
        <v>0</v>
      </c>
      <c r="F582" s="8">
        <f t="shared" ref="F582:H582" si="1415">SUM(F583:F586)</f>
        <v>46653.64</v>
      </c>
      <c r="G582" s="8">
        <f t="shared" si="1415"/>
        <v>0</v>
      </c>
      <c r="H582" s="8">
        <f t="shared" si="1415"/>
        <v>100</v>
      </c>
      <c r="I582" s="8">
        <f t="shared" ref="I582:L582" si="1416">SUM(I583:I586)</f>
        <v>46268.90696</v>
      </c>
      <c r="J582" s="8">
        <f t="shared" si="1416"/>
        <v>0</v>
      </c>
      <c r="K582" s="8">
        <f t="shared" si="1416"/>
        <v>0</v>
      </c>
      <c r="L582" s="8">
        <f t="shared" si="1416"/>
        <v>58.391280000000002</v>
      </c>
      <c r="M582" s="8">
        <f>SUM(M583:M586)</f>
        <v>106615</v>
      </c>
      <c r="N582" s="8">
        <f>SUM(N583:N586)</f>
        <v>0</v>
      </c>
      <c r="O582" s="8">
        <f t="shared" ref="O582:Q582" si="1417">SUM(O583:O586)</f>
        <v>106615</v>
      </c>
      <c r="P582" s="8">
        <f t="shared" si="1417"/>
        <v>0</v>
      </c>
      <c r="Q582" s="8">
        <f t="shared" si="1417"/>
        <v>140</v>
      </c>
      <c r="R582" s="8">
        <f t="shared" ref="R582:V582" si="1418">SUM(R583:R586)</f>
        <v>57387.90883</v>
      </c>
      <c r="S582" s="8">
        <f t="shared" si="1418"/>
        <v>0</v>
      </c>
      <c r="T582" s="8">
        <f t="shared" si="1418"/>
        <v>0</v>
      </c>
      <c r="U582" s="8">
        <f t="shared" si="1418"/>
        <v>12.2956</v>
      </c>
      <c r="V582" s="8">
        <f t="shared" si="1418"/>
        <v>77.015630000000002</v>
      </c>
      <c r="W582" s="8">
        <f>SUM(W583:W586)</f>
        <v>116805</v>
      </c>
      <c r="X582" s="8">
        <f>SUM(X583:X586)</f>
        <v>0</v>
      </c>
      <c r="Y582" s="8">
        <f>SUM(Y583:Y586)</f>
        <v>151139</v>
      </c>
      <c r="Z582" s="22">
        <f>SUM(Z583:Z586)</f>
        <v>0</v>
      </c>
      <c r="AA582" s="8">
        <f t="shared" si="1286"/>
        <v>34334</v>
      </c>
      <c r="AB582" s="195"/>
    </row>
    <row r="583" spans="2:28">
      <c r="B583" s="16" t="s">
        <v>1</v>
      </c>
      <c r="C583" s="9" t="s">
        <v>25</v>
      </c>
      <c r="D583" s="8">
        <v>36450</v>
      </c>
      <c r="E583" s="8">
        <v>0</v>
      </c>
      <c r="F583" s="8">
        <v>39139.89</v>
      </c>
      <c r="G583" s="8">
        <v>0</v>
      </c>
      <c r="H583" s="8">
        <v>100</v>
      </c>
      <c r="I583" s="8">
        <v>38769.137719999999</v>
      </c>
      <c r="J583" s="8">
        <v>0</v>
      </c>
      <c r="K583" s="8">
        <v>0</v>
      </c>
      <c r="L583" s="8">
        <v>58.391280000000002</v>
      </c>
      <c r="M583" s="8">
        <v>95088</v>
      </c>
      <c r="N583" s="8">
        <v>0</v>
      </c>
      <c r="O583" s="8">
        <v>76988</v>
      </c>
      <c r="P583" s="8">
        <v>0</v>
      </c>
      <c r="Q583" s="8">
        <v>140</v>
      </c>
      <c r="R583" s="8">
        <v>40229.563349999997</v>
      </c>
      <c r="S583" s="8">
        <v>0</v>
      </c>
      <c r="T583" s="8">
        <v>0</v>
      </c>
      <c r="U583" s="8">
        <v>12.2956</v>
      </c>
      <c r="V583" s="8">
        <v>77.015630000000002</v>
      </c>
      <c r="W583" s="8">
        <v>85065</v>
      </c>
      <c r="X583" s="8">
        <v>0</v>
      </c>
      <c r="Y583" s="8">
        <v>117475</v>
      </c>
      <c r="Z583" s="22">
        <v>0</v>
      </c>
      <c r="AA583" s="8">
        <f t="shared" si="1286"/>
        <v>32410</v>
      </c>
      <c r="AB583" s="195"/>
    </row>
    <row r="584" spans="2:28">
      <c r="B584" s="16" t="s">
        <v>1</v>
      </c>
      <c r="C584" s="9" t="s">
        <v>27</v>
      </c>
      <c r="D584" s="8">
        <v>0</v>
      </c>
      <c r="E584" s="8">
        <v>0</v>
      </c>
      <c r="F584" s="8">
        <v>0</v>
      </c>
      <c r="G584" s="8">
        <v>0</v>
      </c>
      <c r="H584" s="8">
        <v>0</v>
      </c>
      <c r="I584" s="8">
        <v>0</v>
      </c>
      <c r="J584" s="8">
        <v>0</v>
      </c>
      <c r="K584" s="8">
        <v>0</v>
      </c>
      <c r="L584" s="8">
        <v>0</v>
      </c>
      <c r="M584" s="8">
        <v>0</v>
      </c>
      <c r="N584" s="8">
        <v>0</v>
      </c>
      <c r="O584" s="8">
        <v>302.01</v>
      </c>
      <c r="P584" s="8">
        <v>0</v>
      </c>
      <c r="Q584" s="8">
        <v>0</v>
      </c>
      <c r="R584" s="8">
        <v>136.36748</v>
      </c>
      <c r="S584" s="8">
        <v>0</v>
      </c>
      <c r="T584" s="8">
        <v>0</v>
      </c>
      <c r="U584" s="8">
        <v>0</v>
      </c>
      <c r="V584" s="8">
        <v>0</v>
      </c>
      <c r="W584" s="8">
        <v>175</v>
      </c>
      <c r="X584" s="8">
        <v>0</v>
      </c>
      <c r="Y584" s="8">
        <v>175</v>
      </c>
      <c r="Z584" s="22">
        <v>0</v>
      </c>
      <c r="AA584" s="8">
        <f t="shared" ref="AA584:AA647" si="1419">Y584-W584</f>
        <v>0</v>
      </c>
      <c r="AB584" s="195"/>
    </row>
    <row r="585" spans="2:28">
      <c r="B585" s="16" t="s">
        <v>1</v>
      </c>
      <c r="C585" s="9" t="s">
        <v>28</v>
      </c>
      <c r="D585" s="8">
        <v>6700</v>
      </c>
      <c r="E585" s="8">
        <v>0</v>
      </c>
      <c r="F585" s="8">
        <v>6385.2</v>
      </c>
      <c r="G585" s="8">
        <v>0</v>
      </c>
      <c r="H585" s="8">
        <v>0</v>
      </c>
      <c r="I585" s="8">
        <v>6379.4894100000001</v>
      </c>
      <c r="J585" s="8">
        <v>0</v>
      </c>
      <c r="K585" s="8">
        <v>0</v>
      </c>
      <c r="L585" s="8">
        <v>0</v>
      </c>
      <c r="M585" s="8">
        <v>7950</v>
      </c>
      <c r="N585" s="8">
        <v>0</v>
      </c>
      <c r="O585" s="8">
        <v>26050</v>
      </c>
      <c r="P585" s="8">
        <v>0</v>
      </c>
      <c r="Q585" s="8">
        <v>0</v>
      </c>
      <c r="R585" s="8">
        <v>16145.77859</v>
      </c>
      <c r="S585" s="8">
        <v>0</v>
      </c>
      <c r="T585" s="8">
        <v>0</v>
      </c>
      <c r="U585" s="8">
        <v>0</v>
      </c>
      <c r="V585" s="8">
        <v>0</v>
      </c>
      <c r="W585" s="8">
        <v>28000</v>
      </c>
      <c r="X585" s="8">
        <v>0</v>
      </c>
      <c r="Y585" s="8">
        <v>31544</v>
      </c>
      <c r="Z585" s="22">
        <v>0</v>
      </c>
      <c r="AA585" s="8">
        <f t="shared" si="1419"/>
        <v>3544</v>
      </c>
      <c r="AB585" s="195"/>
    </row>
    <row r="586" spans="2:28">
      <c r="B586" s="16" t="s">
        <v>1</v>
      </c>
      <c r="C586" s="9" t="s">
        <v>29</v>
      </c>
      <c r="D586" s="8">
        <f t="shared" ref="D586:E587" si="1420">SUM(D587)</f>
        <v>717</v>
      </c>
      <c r="E586" s="8">
        <f t="shared" si="1420"/>
        <v>0</v>
      </c>
      <c r="F586" s="8">
        <f t="shared" ref="F586:H587" si="1421">SUM(F587)</f>
        <v>1128.55</v>
      </c>
      <c r="G586" s="8">
        <f t="shared" si="1421"/>
        <v>0</v>
      </c>
      <c r="H586" s="8">
        <f t="shared" si="1421"/>
        <v>0</v>
      </c>
      <c r="I586" s="8">
        <f t="shared" ref="I586:L587" si="1422">SUM(I587)</f>
        <v>1120.2798299999999</v>
      </c>
      <c r="J586" s="8">
        <f t="shared" si="1422"/>
        <v>0</v>
      </c>
      <c r="K586" s="8">
        <f t="shared" si="1422"/>
        <v>0</v>
      </c>
      <c r="L586" s="8">
        <f t="shared" si="1422"/>
        <v>0</v>
      </c>
      <c r="M586" s="8">
        <f t="shared" ref="M586:N587" si="1423">SUM(M587)</f>
        <v>3577</v>
      </c>
      <c r="N586" s="8">
        <f t="shared" si="1423"/>
        <v>0</v>
      </c>
      <c r="O586" s="8">
        <f t="shared" ref="O586:Q587" si="1424">SUM(O587)</f>
        <v>3274.99</v>
      </c>
      <c r="P586" s="8">
        <f t="shared" si="1424"/>
        <v>0</v>
      </c>
      <c r="Q586" s="8">
        <f t="shared" si="1424"/>
        <v>0</v>
      </c>
      <c r="R586" s="8">
        <f t="shared" ref="R586:V587" si="1425">SUM(R587)</f>
        <v>876.19940999999994</v>
      </c>
      <c r="S586" s="8">
        <f t="shared" si="1425"/>
        <v>0</v>
      </c>
      <c r="T586" s="8">
        <f t="shared" si="1425"/>
        <v>0</v>
      </c>
      <c r="U586" s="8">
        <f t="shared" si="1425"/>
        <v>0</v>
      </c>
      <c r="V586" s="8">
        <f t="shared" si="1425"/>
        <v>0</v>
      </c>
      <c r="W586" s="8">
        <f>W588+W589</f>
        <v>3565</v>
      </c>
      <c r="X586" s="8">
        <f t="shared" ref="W586:X587" si="1426">SUM(X587)</f>
        <v>0</v>
      </c>
      <c r="Y586" s="8">
        <f t="shared" ref="Y586:Z587" si="1427">SUM(Y587)</f>
        <v>1945</v>
      </c>
      <c r="Z586" s="22">
        <f t="shared" si="1427"/>
        <v>0</v>
      </c>
      <c r="AA586" s="8">
        <f t="shared" si="1419"/>
        <v>-1620</v>
      </c>
      <c r="AB586" s="195"/>
    </row>
    <row r="587" spans="2:28" ht="30" customHeight="1">
      <c r="B587" s="16" t="s">
        <v>1</v>
      </c>
      <c r="C587" s="10" t="s">
        <v>30</v>
      </c>
      <c r="D587" s="8">
        <f t="shared" si="1420"/>
        <v>717</v>
      </c>
      <c r="E587" s="8">
        <f t="shared" si="1420"/>
        <v>0</v>
      </c>
      <c r="F587" s="8">
        <f t="shared" si="1421"/>
        <v>1128.55</v>
      </c>
      <c r="G587" s="8">
        <f t="shared" si="1421"/>
        <v>0</v>
      </c>
      <c r="H587" s="8">
        <f t="shared" si="1421"/>
        <v>0</v>
      </c>
      <c r="I587" s="8">
        <f t="shared" si="1422"/>
        <v>1120.2798299999999</v>
      </c>
      <c r="J587" s="8">
        <f t="shared" si="1422"/>
        <v>0</v>
      </c>
      <c r="K587" s="8">
        <f t="shared" si="1422"/>
        <v>0</v>
      </c>
      <c r="L587" s="8">
        <f t="shared" si="1422"/>
        <v>0</v>
      </c>
      <c r="M587" s="8">
        <f t="shared" si="1423"/>
        <v>3577</v>
      </c>
      <c r="N587" s="8">
        <f t="shared" si="1423"/>
        <v>0</v>
      </c>
      <c r="O587" s="8">
        <f t="shared" si="1424"/>
        <v>3274.99</v>
      </c>
      <c r="P587" s="8">
        <f t="shared" si="1424"/>
        <v>0</v>
      </c>
      <c r="Q587" s="8">
        <f t="shared" si="1424"/>
        <v>0</v>
      </c>
      <c r="R587" s="8">
        <f t="shared" si="1425"/>
        <v>876.19940999999994</v>
      </c>
      <c r="S587" s="8">
        <f t="shared" si="1425"/>
        <v>0</v>
      </c>
      <c r="T587" s="8">
        <f t="shared" si="1425"/>
        <v>0</v>
      </c>
      <c r="U587" s="8">
        <f t="shared" si="1425"/>
        <v>0</v>
      </c>
      <c r="V587" s="8">
        <f t="shared" si="1425"/>
        <v>0</v>
      </c>
      <c r="W587" s="8">
        <f t="shared" si="1426"/>
        <v>1945</v>
      </c>
      <c r="X587" s="8">
        <f t="shared" si="1426"/>
        <v>0</v>
      </c>
      <c r="Y587" s="8">
        <f t="shared" si="1427"/>
        <v>1945</v>
      </c>
      <c r="Z587" s="22">
        <f t="shared" si="1427"/>
        <v>0</v>
      </c>
      <c r="AA587" s="8">
        <f t="shared" si="1419"/>
        <v>0</v>
      </c>
      <c r="AB587" s="196"/>
    </row>
    <row r="588" spans="2:28" ht="30">
      <c r="B588" s="16" t="s">
        <v>1</v>
      </c>
      <c r="C588" s="11" t="s">
        <v>31</v>
      </c>
      <c r="D588" s="8">
        <v>717</v>
      </c>
      <c r="E588" s="8">
        <v>0</v>
      </c>
      <c r="F588" s="8">
        <v>1128.55</v>
      </c>
      <c r="G588" s="8">
        <v>0</v>
      </c>
      <c r="H588" s="8">
        <v>0</v>
      </c>
      <c r="I588" s="8">
        <v>1120.2798299999999</v>
      </c>
      <c r="J588" s="8">
        <v>0</v>
      </c>
      <c r="K588" s="8">
        <v>0</v>
      </c>
      <c r="L588" s="8">
        <v>0</v>
      </c>
      <c r="M588" s="8">
        <v>3577</v>
      </c>
      <c r="N588" s="8">
        <v>0</v>
      </c>
      <c r="O588" s="8">
        <v>3274.99</v>
      </c>
      <c r="P588" s="8">
        <v>0</v>
      </c>
      <c r="Q588" s="8">
        <v>0</v>
      </c>
      <c r="R588" s="8">
        <v>876.19940999999994</v>
      </c>
      <c r="S588" s="8">
        <v>0</v>
      </c>
      <c r="T588" s="8">
        <v>0</v>
      </c>
      <c r="U588" s="8">
        <v>0</v>
      </c>
      <c r="V588" s="8">
        <v>0</v>
      </c>
      <c r="W588" s="8">
        <v>1945</v>
      </c>
      <c r="X588" s="8">
        <v>0</v>
      </c>
      <c r="Y588" s="8">
        <v>1945</v>
      </c>
      <c r="Z588" s="22">
        <v>0</v>
      </c>
      <c r="AA588" s="8">
        <f t="shared" si="1419"/>
        <v>0</v>
      </c>
      <c r="AB588" s="215" t="s">
        <v>1125</v>
      </c>
    </row>
    <row r="589" spans="2:28" ht="35.25" customHeight="1">
      <c r="B589" s="16"/>
      <c r="C589" s="11" t="s">
        <v>1067</v>
      </c>
      <c r="D589" s="8"/>
      <c r="E589" s="8"/>
      <c r="F589" s="8"/>
      <c r="G589" s="8"/>
      <c r="H589" s="8"/>
      <c r="I589" s="8"/>
      <c r="J589" s="8"/>
      <c r="K589" s="8"/>
      <c r="L589" s="8"/>
      <c r="M589" s="8"/>
      <c r="N589" s="8"/>
      <c r="O589" s="8"/>
      <c r="P589" s="8"/>
      <c r="Q589" s="8"/>
      <c r="R589" s="8"/>
      <c r="S589" s="8"/>
      <c r="T589" s="8"/>
      <c r="U589" s="8"/>
      <c r="V589" s="8"/>
      <c r="W589" s="8">
        <v>1620</v>
      </c>
      <c r="X589" s="8"/>
      <c r="Y589" s="8">
        <v>1620</v>
      </c>
      <c r="Z589" s="22"/>
      <c r="AA589" s="8">
        <f t="shared" si="1419"/>
        <v>0</v>
      </c>
      <c r="AB589" s="216"/>
    </row>
    <row r="590" spans="2:28" ht="58.5" customHeight="1">
      <c r="B590" s="16" t="s">
        <v>1</v>
      </c>
      <c r="C590" s="7" t="s">
        <v>33</v>
      </c>
      <c r="D590" s="8">
        <v>133</v>
      </c>
      <c r="E590" s="8">
        <v>0</v>
      </c>
      <c r="F590" s="8">
        <v>109.11</v>
      </c>
      <c r="G590" s="8">
        <v>0</v>
      </c>
      <c r="H590" s="8">
        <v>0</v>
      </c>
      <c r="I590" s="8">
        <v>102.95243000000001</v>
      </c>
      <c r="J590" s="8">
        <v>0</v>
      </c>
      <c r="K590" s="8">
        <v>0</v>
      </c>
      <c r="L590" s="8">
        <v>0</v>
      </c>
      <c r="M590" s="8">
        <v>85</v>
      </c>
      <c r="N590" s="8">
        <v>0</v>
      </c>
      <c r="O590" s="8">
        <v>85</v>
      </c>
      <c r="P590" s="8">
        <v>0</v>
      </c>
      <c r="Q590" s="8">
        <v>0</v>
      </c>
      <c r="R590" s="8">
        <v>58.592469999999999</v>
      </c>
      <c r="S590" s="8">
        <v>0</v>
      </c>
      <c r="T590" s="8">
        <v>0</v>
      </c>
      <c r="U590" s="8">
        <v>874.82799999999997</v>
      </c>
      <c r="V590" s="8">
        <v>0</v>
      </c>
      <c r="W590" s="8">
        <v>395</v>
      </c>
      <c r="X590" s="8">
        <v>0</v>
      </c>
      <c r="Y590" s="8">
        <v>13091</v>
      </c>
      <c r="Z590" s="22">
        <v>0</v>
      </c>
      <c r="AA590" s="8">
        <f t="shared" si="1419"/>
        <v>12696</v>
      </c>
      <c r="AB590" s="217"/>
    </row>
    <row r="591" spans="2:28" ht="60">
      <c r="B591" s="16" t="s">
        <v>212</v>
      </c>
      <c r="C591" s="5" t="s">
        <v>213</v>
      </c>
      <c r="D591" s="6">
        <f>SUM(D592)</f>
        <v>26725</v>
      </c>
      <c r="E591" s="6">
        <f>SUM(E592)</f>
        <v>0</v>
      </c>
      <c r="F591" s="6">
        <f t="shared" ref="F591:H591" si="1428">SUM(F592)</f>
        <v>24215.23</v>
      </c>
      <c r="G591" s="6">
        <f t="shared" si="1428"/>
        <v>0</v>
      </c>
      <c r="H591" s="6">
        <f t="shared" si="1428"/>
        <v>0</v>
      </c>
      <c r="I591" s="6">
        <f t="shared" ref="I591:L591" si="1429">SUM(I592)</f>
        <v>24207.668870000001</v>
      </c>
      <c r="J591" s="6">
        <f t="shared" si="1429"/>
        <v>0</v>
      </c>
      <c r="K591" s="6">
        <f t="shared" si="1429"/>
        <v>0</v>
      </c>
      <c r="L591" s="6">
        <f t="shared" si="1429"/>
        <v>0</v>
      </c>
      <c r="M591" s="6">
        <f>SUM(M592)</f>
        <v>7264</v>
      </c>
      <c r="N591" s="6">
        <f>SUM(N592)</f>
        <v>0</v>
      </c>
      <c r="O591" s="6">
        <f t="shared" ref="O591:Q591" si="1430">SUM(O592)</f>
        <v>7134</v>
      </c>
      <c r="P591" s="6">
        <f t="shared" si="1430"/>
        <v>0</v>
      </c>
      <c r="Q591" s="6">
        <f t="shared" si="1430"/>
        <v>0</v>
      </c>
      <c r="R591" s="6">
        <f t="shared" ref="R591:V591" si="1431">SUM(R592)</f>
        <v>4340.38922</v>
      </c>
      <c r="S591" s="6">
        <f t="shared" si="1431"/>
        <v>0</v>
      </c>
      <c r="T591" s="6">
        <f t="shared" si="1431"/>
        <v>0</v>
      </c>
      <c r="U591" s="6">
        <f t="shared" si="1431"/>
        <v>0</v>
      </c>
      <c r="V591" s="6">
        <f t="shared" si="1431"/>
        <v>0</v>
      </c>
      <c r="W591" s="6">
        <f>SUM(W592)</f>
        <v>7300</v>
      </c>
      <c r="X591" s="6">
        <f>SUM(X592)</f>
        <v>0</v>
      </c>
      <c r="Y591" s="6">
        <f>SUM(Y592)</f>
        <v>7300</v>
      </c>
      <c r="Z591" s="21">
        <f>SUM(Z592)</f>
        <v>0</v>
      </c>
      <c r="AA591" s="6">
        <f t="shared" si="1419"/>
        <v>0</v>
      </c>
      <c r="AB591" s="25"/>
    </row>
    <row r="592" spans="2:28">
      <c r="B592" s="16" t="s">
        <v>1</v>
      </c>
      <c r="C592" s="7" t="s">
        <v>23</v>
      </c>
      <c r="D592" s="8">
        <f>SUM(D593:D595)</f>
        <v>26725</v>
      </c>
      <c r="E592" s="8">
        <f>SUM(E593:E595)</f>
        <v>0</v>
      </c>
      <c r="F592" s="8">
        <f t="shared" ref="F592:H592" si="1432">SUM(F593:F595)</f>
        <v>24215.23</v>
      </c>
      <c r="G592" s="8">
        <f t="shared" si="1432"/>
        <v>0</v>
      </c>
      <c r="H592" s="8">
        <f t="shared" si="1432"/>
        <v>0</v>
      </c>
      <c r="I592" s="8">
        <f t="shared" ref="I592:L592" si="1433">SUM(I593:I595)</f>
        <v>24207.668870000001</v>
      </c>
      <c r="J592" s="8">
        <f t="shared" si="1433"/>
        <v>0</v>
      </c>
      <c r="K592" s="8">
        <f t="shared" si="1433"/>
        <v>0</v>
      </c>
      <c r="L592" s="8">
        <f t="shared" si="1433"/>
        <v>0</v>
      </c>
      <c r="M592" s="8">
        <f>SUM(M593:M595)</f>
        <v>7264</v>
      </c>
      <c r="N592" s="8">
        <f>SUM(N593:N595)</f>
        <v>0</v>
      </c>
      <c r="O592" s="8">
        <f t="shared" ref="O592:Q592" si="1434">SUM(O593:O595)</f>
        <v>7134</v>
      </c>
      <c r="P592" s="8">
        <f t="shared" si="1434"/>
        <v>0</v>
      </c>
      <c r="Q592" s="8">
        <f t="shared" si="1434"/>
        <v>0</v>
      </c>
      <c r="R592" s="8">
        <f t="shared" ref="R592:V592" si="1435">SUM(R593:R595)</f>
        <v>4340.38922</v>
      </c>
      <c r="S592" s="8">
        <f t="shared" si="1435"/>
        <v>0</v>
      </c>
      <c r="T592" s="8">
        <f t="shared" si="1435"/>
        <v>0</v>
      </c>
      <c r="U592" s="8">
        <f t="shared" si="1435"/>
        <v>0</v>
      </c>
      <c r="V592" s="8">
        <f t="shared" si="1435"/>
        <v>0</v>
      </c>
      <c r="W592" s="8">
        <f>SUM(W593:W595)</f>
        <v>7300</v>
      </c>
      <c r="X592" s="8">
        <f>SUM(X593:X595)</f>
        <v>0</v>
      </c>
      <c r="Y592" s="8">
        <f>SUM(Y593:Y595)</f>
        <v>7300</v>
      </c>
      <c r="Z592" s="22">
        <f>SUM(Z593:Z595)</f>
        <v>0</v>
      </c>
      <c r="AA592" s="8">
        <f t="shared" si="1419"/>
        <v>0</v>
      </c>
      <c r="AB592" s="25"/>
    </row>
    <row r="593" spans="2:28">
      <c r="B593" s="16" t="s">
        <v>1</v>
      </c>
      <c r="C593" s="9" t="s">
        <v>25</v>
      </c>
      <c r="D593" s="8">
        <v>30</v>
      </c>
      <c r="E593" s="8">
        <v>0</v>
      </c>
      <c r="F593" s="8">
        <v>100</v>
      </c>
      <c r="G593" s="8">
        <v>0</v>
      </c>
      <c r="H593" s="8">
        <v>0</v>
      </c>
      <c r="I593" s="8">
        <v>99.997209999999995</v>
      </c>
      <c r="J593" s="8">
        <v>0</v>
      </c>
      <c r="K593" s="8">
        <v>0</v>
      </c>
      <c r="L593" s="8">
        <v>0</v>
      </c>
      <c r="M593" s="8">
        <v>0</v>
      </c>
      <c r="N593" s="8">
        <v>0</v>
      </c>
      <c r="O593" s="8">
        <v>0</v>
      </c>
      <c r="P593" s="8">
        <v>0</v>
      </c>
      <c r="Q593" s="8">
        <v>0</v>
      </c>
      <c r="R593" s="8">
        <v>0</v>
      </c>
      <c r="S593" s="8">
        <v>0</v>
      </c>
      <c r="T593" s="8">
        <v>0</v>
      </c>
      <c r="U593" s="8">
        <v>0</v>
      </c>
      <c r="V593" s="8">
        <v>0</v>
      </c>
      <c r="W593" s="8">
        <v>0</v>
      </c>
      <c r="X593" s="8">
        <v>0</v>
      </c>
      <c r="Y593" s="8">
        <v>0</v>
      </c>
      <c r="Z593" s="22">
        <v>0</v>
      </c>
      <c r="AA593" s="8">
        <f t="shared" si="1419"/>
        <v>0</v>
      </c>
      <c r="AB593" s="25"/>
    </row>
    <row r="594" spans="2:28">
      <c r="B594" s="16" t="s">
        <v>1</v>
      </c>
      <c r="C594" s="9" t="s">
        <v>28</v>
      </c>
      <c r="D594" s="8">
        <v>26695</v>
      </c>
      <c r="E594" s="8">
        <v>0</v>
      </c>
      <c r="F594" s="8">
        <v>24006.22</v>
      </c>
      <c r="G594" s="8">
        <v>0</v>
      </c>
      <c r="H594" s="8">
        <v>0</v>
      </c>
      <c r="I594" s="8">
        <v>23998.664390000002</v>
      </c>
      <c r="J594" s="8">
        <v>0</v>
      </c>
      <c r="K594" s="8">
        <v>0</v>
      </c>
      <c r="L594" s="8">
        <v>0</v>
      </c>
      <c r="M594" s="8">
        <v>7264</v>
      </c>
      <c r="N594" s="8">
        <v>0</v>
      </c>
      <c r="O594" s="8">
        <v>7134</v>
      </c>
      <c r="P594" s="8">
        <v>0</v>
      </c>
      <c r="Q594" s="8">
        <v>0</v>
      </c>
      <c r="R594" s="8">
        <v>4340.38922</v>
      </c>
      <c r="S594" s="8">
        <v>0</v>
      </c>
      <c r="T594" s="8">
        <v>0</v>
      </c>
      <c r="U594" s="8">
        <v>0</v>
      </c>
      <c r="V594" s="8">
        <v>0</v>
      </c>
      <c r="W594" s="8">
        <v>7300</v>
      </c>
      <c r="X594" s="8">
        <v>0</v>
      </c>
      <c r="Y594" s="8">
        <v>7300</v>
      </c>
      <c r="Z594" s="22">
        <v>0</v>
      </c>
      <c r="AA594" s="8">
        <f t="shared" si="1419"/>
        <v>0</v>
      </c>
      <c r="AB594" s="25"/>
    </row>
    <row r="595" spans="2:28">
      <c r="B595" s="16" t="s">
        <v>1</v>
      </c>
      <c r="C595" s="9" t="s">
        <v>29</v>
      </c>
      <c r="D595" s="8">
        <f t="shared" ref="D595:E596" si="1436">SUM(D596)</f>
        <v>0</v>
      </c>
      <c r="E595" s="8">
        <f t="shared" si="1436"/>
        <v>0</v>
      </c>
      <c r="F595" s="8">
        <f t="shared" ref="F595:H596" si="1437">SUM(F596)</f>
        <v>109.01</v>
      </c>
      <c r="G595" s="8">
        <f t="shared" si="1437"/>
        <v>0</v>
      </c>
      <c r="H595" s="8">
        <f t="shared" si="1437"/>
        <v>0</v>
      </c>
      <c r="I595" s="8">
        <f t="shared" ref="I595:L596" si="1438">SUM(I596)</f>
        <v>109.00727000000001</v>
      </c>
      <c r="J595" s="8">
        <f t="shared" si="1438"/>
        <v>0</v>
      </c>
      <c r="K595" s="8">
        <f t="shared" si="1438"/>
        <v>0</v>
      </c>
      <c r="L595" s="8">
        <f t="shared" si="1438"/>
        <v>0</v>
      </c>
      <c r="M595" s="8">
        <f t="shared" ref="M595:N596" si="1439">SUM(M596)</f>
        <v>0</v>
      </c>
      <c r="N595" s="8">
        <f t="shared" si="1439"/>
        <v>0</v>
      </c>
      <c r="O595" s="8">
        <f t="shared" ref="O595:Q596" si="1440">SUM(O596)</f>
        <v>0</v>
      </c>
      <c r="P595" s="8">
        <f t="shared" si="1440"/>
        <v>0</v>
      </c>
      <c r="Q595" s="8">
        <f t="shared" si="1440"/>
        <v>0</v>
      </c>
      <c r="R595" s="8">
        <f t="shared" ref="R595:V596" si="1441">SUM(R596)</f>
        <v>0</v>
      </c>
      <c r="S595" s="8">
        <f t="shared" si="1441"/>
        <v>0</v>
      </c>
      <c r="T595" s="8">
        <f t="shared" si="1441"/>
        <v>0</v>
      </c>
      <c r="U595" s="8">
        <f t="shared" si="1441"/>
        <v>0</v>
      </c>
      <c r="V595" s="8">
        <f t="shared" si="1441"/>
        <v>0</v>
      </c>
      <c r="W595" s="8">
        <f t="shared" ref="W595:X596" si="1442">SUM(W596)</f>
        <v>0</v>
      </c>
      <c r="X595" s="8">
        <f t="shared" si="1442"/>
        <v>0</v>
      </c>
      <c r="Y595" s="8">
        <f t="shared" ref="Y595:Z596" si="1443">SUM(Y596)</f>
        <v>0</v>
      </c>
      <c r="Z595" s="22">
        <f t="shared" si="1443"/>
        <v>0</v>
      </c>
      <c r="AA595" s="8">
        <f t="shared" si="1419"/>
        <v>0</v>
      </c>
      <c r="AB595" s="25"/>
    </row>
    <row r="596" spans="2:28">
      <c r="B596" s="16" t="s">
        <v>1</v>
      </c>
      <c r="C596" s="10" t="s">
        <v>30</v>
      </c>
      <c r="D596" s="8">
        <f t="shared" si="1436"/>
        <v>0</v>
      </c>
      <c r="E596" s="8">
        <f t="shared" si="1436"/>
        <v>0</v>
      </c>
      <c r="F596" s="8">
        <f t="shared" si="1437"/>
        <v>109.01</v>
      </c>
      <c r="G596" s="8">
        <f t="shared" si="1437"/>
        <v>0</v>
      </c>
      <c r="H596" s="8">
        <f t="shared" si="1437"/>
        <v>0</v>
      </c>
      <c r="I596" s="8">
        <f t="shared" si="1438"/>
        <v>109.00727000000001</v>
      </c>
      <c r="J596" s="8">
        <f t="shared" si="1438"/>
        <v>0</v>
      </c>
      <c r="K596" s="8">
        <f t="shared" si="1438"/>
        <v>0</v>
      </c>
      <c r="L596" s="8">
        <f t="shared" si="1438"/>
        <v>0</v>
      </c>
      <c r="M596" s="8">
        <f t="shared" si="1439"/>
        <v>0</v>
      </c>
      <c r="N596" s="8">
        <f t="shared" si="1439"/>
        <v>0</v>
      </c>
      <c r="O596" s="8">
        <f t="shared" si="1440"/>
        <v>0</v>
      </c>
      <c r="P596" s="8">
        <f t="shared" si="1440"/>
        <v>0</v>
      </c>
      <c r="Q596" s="8">
        <f t="shared" si="1440"/>
        <v>0</v>
      </c>
      <c r="R596" s="8">
        <f t="shared" si="1441"/>
        <v>0</v>
      </c>
      <c r="S596" s="8">
        <f t="shared" si="1441"/>
        <v>0</v>
      </c>
      <c r="T596" s="8">
        <f t="shared" si="1441"/>
        <v>0</v>
      </c>
      <c r="U596" s="8">
        <f t="shared" si="1441"/>
        <v>0</v>
      </c>
      <c r="V596" s="8">
        <f t="shared" si="1441"/>
        <v>0</v>
      </c>
      <c r="W596" s="8">
        <f t="shared" si="1442"/>
        <v>0</v>
      </c>
      <c r="X596" s="8">
        <f t="shared" si="1442"/>
        <v>0</v>
      </c>
      <c r="Y596" s="8">
        <f t="shared" si="1443"/>
        <v>0</v>
      </c>
      <c r="Z596" s="22">
        <f t="shared" si="1443"/>
        <v>0</v>
      </c>
      <c r="AA596" s="8">
        <f t="shared" si="1419"/>
        <v>0</v>
      </c>
      <c r="AB596" s="25"/>
    </row>
    <row r="597" spans="2:28" ht="30">
      <c r="B597" s="16" t="s">
        <v>1</v>
      </c>
      <c r="C597" s="11" t="s">
        <v>31</v>
      </c>
      <c r="D597" s="8">
        <v>0</v>
      </c>
      <c r="E597" s="8">
        <v>0</v>
      </c>
      <c r="F597" s="8">
        <v>109.01</v>
      </c>
      <c r="G597" s="8">
        <v>0</v>
      </c>
      <c r="H597" s="8">
        <v>0</v>
      </c>
      <c r="I597" s="8">
        <v>109.00727000000001</v>
      </c>
      <c r="J597" s="8">
        <v>0</v>
      </c>
      <c r="K597" s="8">
        <v>0</v>
      </c>
      <c r="L597" s="8">
        <v>0</v>
      </c>
      <c r="M597" s="8">
        <v>0</v>
      </c>
      <c r="N597" s="8">
        <v>0</v>
      </c>
      <c r="O597" s="8">
        <v>0</v>
      </c>
      <c r="P597" s="8">
        <v>0</v>
      </c>
      <c r="Q597" s="8">
        <v>0</v>
      </c>
      <c r="R597" s="8">
        <v>0</v>
      </c>
      <c r="S597" s="8">
        <v>0</v>
      </c>
      <c r="T597" s="8">
        <v>0</v>
      </c>
      <c r="U597" s="8">
        <v>0</v>
      </c>
      <c r="V597" s="8">
        <v>0</v>
      </c>
      <c r="W597" s="8">
        <v>0</v>
      </c>
      <c r="X597" s="8">
        <v>0</v>
      </c>
      <c r="Y597" s="8">
        <v>0</v>
      </c>
      <c r="Z597" s="22">
        <v>0</v>
      </c>
      <c r="AA597" s="8">
        <f t="shared" si="1419"/>
        <v>0</v>
      </c>
      <c r="AB597" s="25"/>
    </row>
    <row r="598" spans="2:28">
      <c r="B598" s="16" t="s">
        <v>214</v>
      </c>
      <c r="C598" s="5" t="s">
        <v>215</v>
      </c>
      <c r="D598" s="6">
        <f t="shared" ref="D598:E599" si="1444">SUM(D599)</f>
        <v>20000</v>
      </c>
      <c r="E598" s="6">
        <f t="shared" si="1444"/>
        <v>0</v>
      </c>
      <c r="F598" s="6">
        <f t="shared" ref="F598:H599" si="1445">SUM(F599)</f>
        <v>27000</v>
      </c>
      <c r="G598" s="6">
        <f t="shared" si="1445"/>
        <v>0</v>
      </c>
      <c r="H598" s="6">
        <f t="shared" si="1445"/>
        <v>0</v>
      </c>
      <c r="I598" s="6">
        <f t="shared" ref="I598:L599" si="1446">SUM(I599)</f>
        <v>26999.741529999999</v>
      </c>
      <c r="J598" s="6">
        <f t="shared" si="1446"/>
        <v>0</v>
      </c>
      <c r="K598" s="6">
        <f t="shared" si="1446"/>
        <v>0</v>
      </c>
      <c r="L598" s="6">
        <f t="shared" si="1446"/>
        <v>0</v>
      </c>
      <c r="M598" s="6">
        <f t="shared" ref="M598:N599" si="1447">SUM(M599)</f>
        <v>20000</v>
      </c>
      <c r="N598" s="6">
        <f t="shared" si="1447"/>
        <v>0</v>
      </c>
      <c r="O598" s="6">
        <f t="shared" ref="O598:Q599" si="1448">SUM(O599)</f>
        <v>20000</v>
      </c>
      <c r="P598" s="6">
        <f t="shared" si="1448"/>
        <v>0</v>
      </c>
      <c r="Q598" s="6">
        <f t="shared" si="1448"/>
        <v>0</v>
      </c>
      <c r="R598" s="6">
        <f t="shared" ref="R598:V599" si="1449">SUM(R599)</f>
        <v>18154.598890000001</v>
      </c>
      <c r="S598" s="6">
        <f t="shared" si="1449"/>
        <v>0</v>
      </c>
      <c r="T598" s="6">
        <f t="shared" si="1449"/>
        <v>0</v>
      </c>
      <c r="U598" s="6">
        <f t="shared" si="1449"/>
        <v>0</v>
      </c>
      <c r="V598" s="6">
        <f t="shared" si="1449"/>
        <v>0</v>
      </c>
      <c r="W598" s="6">
        <f t="shared" ref="W598:X599" si="1450">SUM(W599)</f>
        <v>32300</v>
      </c>
      <c r="X598" s="6">
        <f t="shared" si="1450"/>
        <v>0</v>
      </c>
      <c r="Y598" s="6">
        <f t="shared" ref="Y598:Z599" si="1451">SUM(Y599)</f>
        <v>32300</v>
      </c>
      <c r="Z598" s="21">
        <f t="shared" si="1451"/>
        <v>0</v>
      </c>
      <c r="AA598" s="6">
        <f t="shared" si="1419"/>
        <v>0</v>
      </c>
      <c r="AB598" s="25"/>
    </row>
    <row r="599" spans="2:28">
      <c r="B599" s="16" t="s">
        <v>1</v>
      </c>
      <c r="C599" s="7" t="s">
        <v>23</v>
      </c>
      <c r="D599" s="8">
        <f t="shared" si="1444"/>
        <v>20000</v>
      </c>
      <c r="E599" s="8">
        <f t="shared" si="1444"/>
        <v>0</v>
      </c>
      <c r="F599" s="8">
        <f t="shared" si="1445"/>
        <v>27000</v>
      </c>
      <c r="G599" s="8">
        <f t="shared" si="1445"/>
        <v>0</v>
      </c>
      <c r="H599" s="8">
        <f t="shared" si="1445"/>
        <v>0</v>
      </c>
      <c r="I599" s="8">
        <f t="shared" si="1446"/>
        <v>26999.741529999999</v>
      </c>
      <c r="J599" s="8">
        <f t="shared" si="1446"/>
        <v>0</v>
      </c>
      <c r="K599" s="8">
        <f t="shared" si="1446"/>
        <v>0</v>
      </c>
      <c r="L599" s="8">
        <f t="shared" si="1446"/>
        <v>0</v>
      </c>
      <c r="M599" s="8">
        <f t="shared" si="1447"/>
        <v>20000</v>
      </c>
      <c r="N599" s="8">
        <f t="shared" si="1447"/>
        <v>0</v>
      </c>
      <c r="O599" s="8">
        <f t="shared" si="1448"/>
        <v>20000</v>
      </c>
      <c r="P599" s="8">
        <f t="shared" si="1448"/>
        <v>0</v>
      </c>
      <c r="Q599" s="8">
        <f t="shared" si="1448"/>
        <v>0</v>
      </c>
      <c r="R599" s="8">
        <f t="shared" si="1449"/>
        <v>18154.598890000001</v>
      </c>
      <c r="S599" s="8">
        <f t="shared" si="1449"/>
        <v>0</v>
      </c>
      <c r="T599" s="8">
        <f t="shared" si="1449"/>
        <v>0</v>
      </c>
      <c r="U599" s="8">
        <f t="shared" si="1449"/>
        <v>0</v>
      </c>
      <c r="V599" s="8">
        <f t="shared" si="1449"/>
        <v>0</v>
      </c>
      <c r="W599" s="8">
        <f t="shared" si="1450"/>
        <v>32300</v>
      </c>
      <c r="X599" s="8">
        <f t="shared" si="1450"/>
        <v>0</v>
      </c>
      <c r="Y599" s="8">
        <f t="shared" si="1451"/>
        <v>32300</v>
      </c>
      <c r="Z599" s="22">
        <f t="shared" si="1451"/>
        <v>0</v>
      </c>
      <c r="AA599" s="8">
        <f t="shared" si="1419"/>
        <v>0</v>
      </c>
      <c r="AB599" s="25"/>
    </row>
    <row r="600" spans="2:28">
      <c r="B600" s="16" t="s">
        <v>1</v>
      </c>
      <c r="C600" s="9" t="s">
        <v>28</v>
      </c>
      <c r="D600" s="8">
        <v>20000</v>
      </c>
      <c r="E600" s="8">
        <v>0</v>
      </c>
      <c r="F600" s="8">
        <v>27000</v>
      </c>
      <c r="G600" s="8">
        <v>0</v>
      </c>
      <c r="H600" s="8">
        <v>0</v>
      </c>
      <c r="I600" s="8">
        <v>26999.741529999999</v>
      </c>
      <c r="J600" s="8">
        <v>0</v>
      </c>
      <c r="K600" s="8">
        <v>0</v>
      </c>
      <c r="L600" s="8">
        <v>0</v>
      </c>
      <c r="M600" s="8">
        <v>20000</v>
      </c>
      <c r="N600" s="8">
        <v>0</v>
      </c>
      <c r="O600" s="8">
        <v>20000</v>
      </c>
      <c r="P600" s="8">
        <v>0</v>
      </c>
      <c r="Q600" s="8">
        <v>0</v>
      </c>
      <c r="R600" s="8">
        <v>18154.598890000001</v>
      </c>
      <c r="S600" s="8">
        <v>0</v>
      </c>
      <c r="T600" s="8">
        <v>0</v>
      </c>
      <c r="U600" s="8">
        <v>0</v>
      </c>
      <c r="V600" s="8">
        <v>0</v>
      </c>
      <c r="W600" s="8">
        <v>32300</v>
      </c>
      <c r="X600" s="8">
        <v>0</v>
      </c>
      <c r="Y600" s="8">
        <v>32300</v>
      </c>
      <c r="Z600" s="22">
        <v>0</v>
      </c>
      <c r="AA600" s="8">
        <f t="shared" si="1419"/>
        <v>0</v>
      </c>
      <c r="AB600" s="25"/>
    </row>
    <row r="601" spans="2:28" ht="30">
      <c r="B601" s="16" t="s">
        <v>216</v>
      </c>
      <c r="C601" s="5" t="s">
        <v>217</v>
      </c>
      <c r="D601" s="6">
        <f t="shared" ref="D601:E602" si="1452">SUM(D602)</f>
        <v>1000</v>
      </c>
      <c r="E601" s="6">
        <f t="shared" si="1452"/>
        <v>0</v>
      </c>
      <c r="F601" s="6">
        <f t="shared" ref="F601:H602" si="1453">SUM(F602)</f>
        <v>649.29999999999995</v>
      </c>
      <c r="G601" s="6">
        <f t="shared" si="1453"/>
        <v>0</v>
      </c>
      <c r="H601" s="6">
        <f t="shared" si="1453"/>
        <v>0</v>
      </c>
      <c r="I601" s="6">
        <f t="shared" ref="I601:L602" si="1454">SUM(I602)</f>
        <v>649.28344000000004</v>
      </c>
      <c r="J601" s="6">
        <f t="shared" si="1454"/>
        <v>0</v>
      </c>
      <c r="K601" s="6">
        <f t="shared" si="1454"/>
        <v>0</v>
      </c>
      <c r="L601" s="6">
        <f t="shared" si="1454"/>
        <v>0</v>
      </c>
      <c r="M601" s="6">
        <f t="shared" ref="M601:N602" si="1455">SUM(M602)</f>
        <v>1000</v>
      </c>
      <c r="N601" s="6">
        <f t="shared" si="1455"/>
        <v>0</v>
      </c>
      <c r="O601" s="6">
        <f t="shared" ref="O601:Q602" si="1456">SUM(O602)</f>
        <v>1000</v>
      </c>
      <c r="P601" s="6">
        <f t="shared" si="1456"/>
        <v>0</v>
      </c>
      <c r="Q601" s="6">
        <f t="shared" si="1456"/>
        <v>0</v>
      </c>
      <c r="R601" s="6">
        <f t="shared" ref="R601:V602" si="1457">SUM(R602)</f>
        <v>192.18567999999999</v>
      </c>
      <c r="S601" s="6">
        <f t="shared" si="1457"/>
        <v>0</v>
      </c>
      <c r="T601" s="6">
        <f t="shared" si="1457"/>
        <v>0</v>
      </c>
      <c r="U601" s="6">
        <f t="shared" si="1457"/>
        <v>0</v>
      </c>
      <c r="V601" s="6">
        <f t="shared" si="1457"/>
        <v>0</v>
      </c>
      <c r="W601" s="6">
        <f t="shared" ref="W601:X602" si="1458">SUM(W602)</f>
        <v>1000</v>
      </c>
      <c r="X601" s="6">
        <f t="shared" si="1458"/>
        <v>0</v>
      </c>
      <c r="Y601" s="6">
        <f t="shared" ref="Y601:Z602" si="1459">SUM(Y602)</f>
        <v>1000</v>
      </c>
      <c r="Z601" s="21">
        <f t="shared" si="1459"/>
        <v>0</v>
      </c>
      <c r="AA601" s="6">
        <f t="shared" si="1419"/>
        <v>0</v>
      </c>
      <c r="AB601" s="25"/>
    </row>
    <row r="602" spans="2:28">
      <c r="B602" s="16" t="s">
        <v>1</v>
      </c>
      <c r="C602" s="7" t="s">
        <v>23</v>
      </c>
      <c r="D602" s="8">
        <f t="shared" si="1452"/>
        <v>1000</v>
      </c>
      <c r="E602" s="8">
        <f t="shared" si="1452"/>
        <v>0</v>
      </c>
      <c r="F602" s="8">
        <f t="shared" si="1453"/>
        <v>649.29999999999995</v>
      </c>
      <c r="G602" s="8">
        <f t="shared" si="1453"/>
        <v>0</v>
      </c>
      <c r="H602" s="8">
        <f t="shared" si="1453"/>
        <v>0</v>
      </c>
      <c r="I602" s="8">
        <f t="shared" si="1454"/>
        <v>649.28344000000004</v>
      </c>
      <c r="J602" s="8">
        <f t="shared" si="1454"/>
        <v>0</v>
      </c>
      <c r="K602" s="8">
        <f t="shared" si="1454"/>
        <v>0</v>
      </c>
      <c r="L602" s="8">
        <f t="shared" si="1454"/>
        <v>0</v>
      </c>
      <c r="M602" s="8">
        <f t="shared" si="1455"/>
        <v>1000</v>
      </c>
      <c r="N602" s="8">
        <f t="shared" si="1455"/>
        <v>0</v>
      </c>
      <c r="O602" s="8">
        <f t="shared" si="1456"/>
        <v>1000</v>
      </c>
      <c r="P602" s="8">
        <f t="shared" si="1456"/>
        <v>0</v>
      </c>
      <c r="Q602" s="8">
        <f t="shared" si="1456"/>
        <v>0</v>
      </c>
      <c r="R602" s="8">
        <f t="shared" si="1457"/>
        <v>192.18567999999999</v>
      </c>
      <c r="S602" s="8">
        <f t="shared" si="1457"/>
        <v>0</v>
      </c>
      <c r="T602" s="8">
        <f t="shared" si="1457"/>
        <v>0</v>
      </c>
      <c r="U602" s="8">
        <f t="shared" si="1457"/>
        <v>0</v>
      </c>
      <c r="V602" s="8">
        <f t="shared" si="1457"/>
        <v>0</v>
      </c>
      <c r="W602" s="8">
        <f t="shared" si="1458"/>
        <v>1000</v>
      </c>
      <c r="X602" s="8">
        <f t="shared" si="1458"/>
        <v>0</v>
      </c>
      <c r="Y602" s="8">
        <f t="shared" si="1459"/>
        <v>1000</v>
      </c>
      <c r="Z602" s="22">
        <f t="shared" si="1459"/>
        <v>0</v>
      </c>
      <c r="AA602" s="8">
        <f t="shared" si="1419"/>
        <v>0</v>
      </c>
      <c r="AB602" s="25"/>
    </row>
    <row r="603" spans="2:28">
      <c r="B603" s="16" t="s">
        <v>1</v>
      </c>
      <c r="C603" s="9" t="s">
        <v>25</v>
      </c>
      <c r="D603" s="8">
        <v>1000</v>
      </c>
      <c r="E603" s="8">
        <v>0</v>
      </c>
      <c r="F603" s="8">
        <v>649.29999999999995</v>
      </c>
      <c r="G603" s="8">
        <v>0</v>
      </c>
      <c r="H603" s="8">
        <v>0</v>
      </c>
      <c r="I603" s="8">
        <v>649.28344000000004</v>
      </c>
      <c r="J603" s="8">
        <v>0</v>
      </c>
      <c r="K603" s="8">
        <v>0</v>
      </c>
      <c r="L603" s="8">
        <v>0</v>
      </c>
      <c r="M603" s="8">
        <v>1000</v>
      </c>
      <c r="N603" s="8">
        <v>0</v>
      </c>
      <c r="O603" s="8">
        <v>1000</v>
      </c>
      <c r="P603" s="8">
        <v>0</v>
      </c>
      <c r="Q603" s="8">
        <v>0</v>
      </c>
      <c r="R603" s="8">
        <v>192.18567999999999</v>
      </c>
      <c r="S603" s="8">
        <v>0</v>
      </c>
      <c r="T603" s="8">
        <v>0</v>
      </c>
      <c r="U603" s="8">
        <v>0</v>
      </c>
      <c r="V603" s="8">
        <v>0</v>
      </c>
      <c r="W603" s="8">
        <v>1000</v>
      </c>
      <c r="X603" s="8">
        <v>0</v>
      </c>
      <c r="Y603" s="8">
        <v>1000</v>
      </c>
      <c r="Z603" s="22">
        <v>0</v>
      </c>
      <c r="AA603" s="8">
        <f t="shared" si="1419"/>
        <v>0</v>
      </c>
      <c r="AB603" s="25"/>
    </row>
    <row r="604" spans="2:28" ht="30">
      <c r="B604" s="16" t="s">
        <v>218</v>
      </c>
      <c r="C604" s="5" t="s">
        <v>219</v>
      </c>
      <c r="D604" s="6">
        <f>SUM(D606,D609)</f>
        <v>20000</v>
      </c>
      <c r="E604" s="6">
        <f>SUM(E606,E609)</f>
        <v>0</v>
      </c>
      <c r="F604" s="6">
        <f t="shared" ref="F604:H604" si="1460">SUM(F606,F609)</f>
        <v>7214.2400000000007</v>
      </c>
      <c r="G604" s="6">
        <f t="shared" si="1460"/>
        <v>0</v>
      </c>
      <c r="H604" s="6">
        <f t="shared" si="1460"/>
        <v>0</v>
      </c>
      <c r="I604" s="6">
        <f t="shared" ref="I604:L604" si="1461">SUM(I606,I609)</f>
        <v>7204.3294100000003</v>
      </c>
      <c r="J604" s="6">
        <f t="shared" si="1461"/>
        <v>0</v>
      </c>
      <c r="K604" s="6">
        <f t="shared" si="1461"/>
        <v>0</v>
      </c>
      <c r="L604" s="6">
        <f t="shared" si="1461"/>
        <v>0</v>
      </c>
      <c r="M604" s="6">
        <f>SUM(M606,M609)</f>
        <v>0</v>
      </c>
      <c r="N604" s="6">
        <f>SUM(N606,N609)</f>
        <v>0</v>
      </c>
      <c r="O604" s="6">
        <f t="shared" ref="O604:Q604" si="1462">SUM(O606,O609)</f>
        <v>0</v>
      </c>
      <c r="P604" s="6">
        <f t="shared" si="1462"/>
        <v>0</v>
      </c>
      <c r="Q604" s="6">
        <f t="shared" si="1462"/>
        <v>0</v>
      </c>
      <c r="R604" s="6">
        <f t="shared" ref="R604:V604" si="1463">SUM(R606,R609)</f>
        <v>0</v>
      </c>
      <c r="S604" s="6">
        <f t="shared" si="1463"/>
        <v>0</v>
      </c>
      <c r="T604" s="6">
        <f t="shared" si="1463"/>
        <v>0</v>
      </c>
      <c r="U604" s="6">
        <f t="shared" si="1463"/>
        <v>0</v>
      </c>
      <c r="V604" s="6">
        <f t="shared" si="1463"/>
        <v>0</v>
      </c>
      <c r="W604" s="6">
        <f>SUM(W606,W609)</f>
        <v>0</v>
      </c>
      <c r="X604" s="6">
        <f>SUM(X606,X609)</f>
        <v>0</v>
      </c>
      <c r="Y604" s="6">
        <f>SUM(Y606,Y609)</f>
        <v>0</v>
      </c>
      <c r="Z604" s="21">
        <f>SUM(Z606,Z609)</f>
        <v>0</v>
      </c>
      <c r="AA604" s="6">
        <f t="shared" si="1419"/>
        <v>0</v>
      </c>
      <c r="AB604" s="25"/>
    </row>
    <row r="605" spans="2:28">
      <c r="B605" s="16" t="s">
        <v>1</v>
      </c>
      <c r="C605" s="7" t="s">
        <v>22</v>
      </c>
      <c r="D605" s="8">
        <v>4</v>
      </c>
      <c r="E605" s="8">
        <v>0</v>
      </c>
      <c r="F605" s="8">
        <v>0</v>
      </c>
      <c r="G605" s="8">
        <v>0</v>
      </c>
      <c r="H605" s="8">
        <v>0</v>
      </c>
      <c r="I605" s="8">
        <v>0</v>
      </c>
      <c r="J605" s="8">
        <v>0</v>
      </c>
      <c r="K605" s="8">
        <v>0</v>
      </c>
      <c r="L605" s="8">
        <v>0</v>
      </c>
      <c r="M605" s="8">
        <v>0</v>
      </c>
      <c r="N605" s="8">
        <v>0</v>
      </c>
      <c r="O605" s="8">
        <v>0</v>
      </c>
      <c r="P605" s="8">
        <v>0</v>
      </c>
      <c r="Q605" s="8">
        <v>0</v>
      </c>
      <c r="R605" s="8">
        <v>0</v>
      </c>
      <c r="S605" s="8">
        <v>0</v>
      </c>
      <c r="T605" s="8">
        <v>0</v>
      </c>
      <c r="U605" s="8">
        <v>0</v>
      </c>
      <c r="V605" s="8">
        <v>0</v>
      </c>
      <c r="W605" s="8">
        <v>0</v>
      </c>
      <c r="X605" s="8">
        <v>0</v>
      </c>
      <c r="Y605" s="8">
        <v>0</v>
      </c>
      <c r="Z605" s="22">
        <v>0</v>
      </c>
      <c r="AA605" s="8">
        <f t="shared" si="1419"/>
        <v>0</v>
      </c>
      <c r="AB605" s="25"/>
    </row>
    <row r="606" spans="2:28">
      <c r="B606" s="16" t="s">
        <v>1</v>
      </c>
      <c r="C606" s="7" t="s">
        <v>23</v>
      </c>
      <c r="D606" s="8">
        <f>SUM(D607:D608)</f>
        <v>20000</v>
      </c>
      <c r="E606" s="8">
        <f>SUM(E607:E608)</f>
        <v>0</v>
      </c>
      <c r="F606" s="8">
        <f t="shared" ref="F606:H606" si="1464">SUM(F607:F608)</f>
        <v>7190.64</v>
      </c>
      <c r="G606" s="8">
        <f t="shared" si="1464"/>
        <v>0</v>
      </c>
      <c r="H606" s="8">
        <f t="shared" si="1464"/>
        <v>0</v>
      </c>
      <c r="I606" s="8">
        <f t="shared" ref="I606:L606" si="1465">SUM(I607:I608)</f>
        <v>7180.7294099999999</v>
      </c>
      <c r="J606" s="8">
        <f t="shared" si="1465"/>
        <v>0</v>
      </c>
      <c r="K606" s="8">
        <f t="shared" si="1465"/>
        <v>0</v>
      </c>
      <c r="L606" s="8">
        <f t="shared" si="1465"/>
        <v>0</v>
      </c>
      <c r="M606" s="8">
        <f>SUM(M607:M608)</f>
        <v>0</v>
      </c>
      <c r="N606" s="8">
        <f>SUM(N607:N608)</f>
        <v>0</v>
      </c>
      <c r="O606" s="8">
        <f t="shared" ref="O606:Q606" si="1466">SUM(O607:O608)</f>
        <v>0</v>
      </c>
      <c r="P606" s="8">
        <f t="shared" si="1466"/>
        <v>0</v>
      </c>
      <c r="Q606" s="8">
        <f t="shared" si="1466"/>
        <v>0</v>
      </c>
      <c r="R606" s="8">
        <f t="shared" ref="R606:V606" si="1467">SUM(R607:R608)</f>
        <v>0</v>
      </c>
      <c r="S606" s="8">
        <f t="shared" si="1467"/>
        <v>0</v>
      </c>
      <c r="T606" s="8">
        <f t="shared" si="1467"/>
        <v>0</v>
      </c>
      <c r="U606" s="8">
        <f t="shared" si="1467"/>
        <v>0</v>
      </c>
      <c r="V606" s="8">
        <f t="shared" si="1467"/>
        <v>0</v>
      </c>
      <c r="W606" s="8">
        <f>SUM(W607:W608)</f>
        <v>0</v>
      </c>
      <c r="X606" s="8">
        <f>SUM(X607:X608)</f>
        <v>0</v>
      </c>
      <c r="Y606" s="8">
        <f>SUM(Y607:Y608)</f>
        <v>0</v>
      </c>
      <c r="Z606" s="22">
        <f>SUM(Z607:Z608)</f>
        <v>0</v>
      </c>
      <c r="AA606" s="8">
        <f t="shared" si="1419"/>
        <v>0</v>
      </c>
      <c r="AB606" s="25"/>
    </row>
    <row r="607" spans="2:28">
      <c r="B607" s="16" t="s">
        <v>1</v>
      </c>
      <c r="C607" s="9" t="s">
        <v>25</v>
      </c>
      <c r="D607" s="8">
        <v>450</v>
      </c>
      <c r="E607" s="8">
        <v>0</v>
      </c>
      <c r="F607" s="8">
        <v>123.89</v>
      </c>
      <c r="G607" s="8">
        <v>0</v>
      </c>
      <c r="H607" s="8">
        <v>0</v>
      </c>
      <c r="I607" s="8">
        <v>123.82536</v>
      </c>
      <c r="J607" s="8">
        <v>0</v>
      </c>
      <c r="K607" s="8">
        <v>0</v>
      </c>
      <c r="L607" s="8">
        <v>0</v>
      </c>
      <c r="M607" s="8">
        <v>0</v>
      </c>
      <c r="N607" s="8">
        <v>0</v>
      </c>
      <c r="O607" s="8">
        <v>0</v>
      </c>
      <c r="P607" s="8">
        <v>0</v>
      </c>
      <c r="Q607" s="8">
        <v>0</v>
      </c>
      <c r="R607" s="8">
        <v>0</v>
      </c>
      <c r="S607" s="8">
        <v>0</v>
      </c>
      <c r="T607" s="8">
        <v>0</v>
      </c>
      <c r="U607" s="8">
        <v>0</v>
      </c>
      <c r="V607" s="8">
        <v>0</v>
      </c>
      <c r="W607" s="8">
        <v>0</v>
      </c>
      <c r="X607" s="8">
        <v>0</v>
      </c>
      <c r="Y607" s="8">
        <v>0</v>
      </c>
      <c r="Z607" s="22">
        <v>0</v>
      </c>
      <c r="AA607" s="8">
        <f t="shared" si="1419"/>
        <v>0</v>
      </c>
      <c r="AB607" s="25"/>
    </row>
    <row r="608" spans="2:28">
      <c r="B608" s="16" t="s">
        <v>1</v>
      </c>
      <c r="C608" s="9" t="s">
        <v>28</v>
      </c>
      <c r="D608" s="8">
        <v>19550</v>
      </c>
      <c r="E608" s="8">
        <v>0</v>
      </c>
      <c r="F608" s="8">
        <v>7066.75</v>
      </c>
      <c r="G608" s="8">
        <v>0</v>
      </c>
      <c r="H608" s="8">
        <v>0</v>
      </c>
      <c r="I608" s="8">
        <v>7056.9040500000001</v>
      </c>
      <c r="J608" s="8">
        <v>0</v>
      </c>
      <c r="K608" s="8">
        <v>0</v>
      </c>
      <c r="L608" s="8">
        <v>0</v>
      </c>
      <c r="M608" s="8">
        <v>0</v>
      </c>
      <c r="N608" s="8">
        <v>0</v>
      </c>
      <c r="O608" s="8">
        <v>0</v>
      </c>
      <c r="P608" s="8">
        <v>0</v>
      </c>
      <c r="Q608" s="8">
        <v>0</v>
      </c>
      <c r="R608" s="8">
        <v>0</v>
      </c>
      <c r="S608" s="8">
        <v>0</v>
      </c>
      <c r="T608" s="8">
        <v>0</v>
      </c>
      <c r="U608" s="8">
        <v>0</v>
      </c>
      <c r="V608" s="8">
        <v>0</v>
      </c>
      <c r="W608" s="8">
        <v>0</v>
      </c>
      <c r="X608" s="8">
        <v>0</v>
      </c>
      <c r="Y608" s="8">
        <v>0</v>
      </c>
      <c r="Z608" s="22">
        <v>0</v>
      </c>
      <c r="AA608" s="8">
        <f t="shared" si="1419"/>
        <v>0</v>
      </c>
      <c r="AB608" s="25"/>
    </row>
    <row r="609" spans="2:28">
      <c r="B609" s="16" t="s">
        <v>1</v>
      </c>
      <c r="C609" s="7" t="s">
        <v>33</v>
      </c>
      <c r="D609" s="8">
        <v>0</v>
      </c>
      <c r="E609" s="8">
        <v>0</v>
      </c>
      <c r="F609" s="8">
        <v>23.6</v>
      </c>
      <c r="G609" s="8">
        <v>0</v>
      </c>
      <c r="H609" s="8">
        <v>0</v>
      </c>
      <c r="I609" s="8">
        <v>23.6</v>
      </c>
      <c r="J609" s="8">
        <v>0</v>
      </c>
      <c r="K609" s="8">
        <v>0</v>
      </c>
      <c r="L609" s="8">
        <v>0</v>
      </c>
      <c r="M609" s="8">
        <v>0</v>
      </c>
      <c r="N609" s="8">
        <v>0</v>
      </c>
      <c r="O609" s="8">
        <v>0</v>
      </c>
      <c r="P609" s="8">
        <v>0</v>
      </c>
      <c r="Q609" s="8">
        <v>0</v>
      </c>
      <c r="R609" s="8">
        <v>0</v>
      </c>
      <c r="S609" s="8">
        <v>0</v>
      </c>
      <c r="T609" s="8">
        <v>0</v>
      </c>
      <c r="U609" s="8">
        <v>0</v>
      </c>
      <c r="V609" s="8">
        <v>0</v>
      </c>
      <c r="W609" s="8">
        <v>0</v>
      </c>
      <c r="X609" s="8">
        <v>0</v>
      </c>
      <c r="Y609" s="8">
        <v>0</v>
      </c>
      <c r="Z609" s="22">
        <v>0</v>
      </c>
      <c r="AA609" s="8">
        <f t="shared" si="1419"/>
        <v>0</v>
      </c>
      <c r="AB609" s="25"/>
    </row>
    <row r="610" spans="2:28" ht="30">
      <c r="B610" s="16" t="s">
        <v>220</v>
      </c>
      <c r="C610" s="5" t="s">
        <v>221</v>
      </c>
      <c r="D610" s="6">
        <f t="shared" ref="D610:E612" si="1468">SUM(D616,D621,D625,D629)</f>
        <v>0</v>
      </c>
      <c r="E610" s="6">
        <f t="shared" si="1468"/>
        <v>0</v>
      </c>
      <c r="F610" s="6">
        <f t="shared" ref="F610:H612" si="1469">SUM(F616,F621,F625,F629)</f>
        <v>0</v>
      </c>
      <c r="G610" s="6">
        <f t="shared" si="1469"/>
        <v>0</v>
      </c>
      <c r="H610" s="6">
        <f t="shared" si="1469"/>
        <v>0</v>
      </c>
      <c r="I610" s="6">
        <f t="shared" ref="I610:L610" si="1470">SUM(I616,I621,I625,I629)</f>
        <v>0</v>
      </c>
      <c r="J610" s="6">
        <f t="shared" si="1470"/>
        <v>0</v>
      </c>
      <c r="K610" s="6">
        <f t="shared" si="1470"/>
        <v>0</v>
      </c>
      <c r="L610" s="6">
        <f t="shared" si="1470"/>
        <v>0</v>
      </c>
      <c r="M610" s="6">
        <f t="shared" ref="M610:N612" si="1471">SUM(M616,M621,M625,M629)</f>
        <v>239000</v>
      </c>
      <c r="N610" s="6">
        <f t="shared" si="1471"/>
        <v>0</v>
      </c>
      <c r="O610" s="6">
        <f t="shared" ref="O610:Q612" si="1472">SUM(O616,O621,O625,O629)</f>
        <v>239000</v>
      </c>
      <c r="P610" s="6">
        <f t="shared" si="1472"/>
        <v>3000</v>
      </c>
      <c r="Q610" s="6">
        <f t="shared" si="1472"/>
        <v>0</v>
      </c>
      <c r="R610" s="6">
        <f t="shared" ref="R610:V610" si="1473">SUM(R616,R621,R625,R629)</f>
        <v>71886.014739999984</v>
      </c>
      <c r="S610" s="6">
        <f t="shared" si="1473"/>
        <v>2898.1272899999999</v>
      </c>
      <c r="T610" s="6">
        <f t="shared" si="1473"/>
        <v>0</v>
      </c>
      <c r="U610" s="6">
        <f t="shared" si="1473"/>
        <v>0</v>
      </c>
      <c r="V610" s="6">
        <f t="shared" si="1473"/>
        <v>0</v>
      </c>
      <c r="W610" s="6">
        <f t="shared" ref="W610:X612" si="1474">SUM(W616,W621,W625,W629)</f>
        <v>50656</v>
      </c>
      <c r="X610" s="6">
        <f t="shared" si="1474"/>
        <v>0</v>
      </c>
      <c r="Y610" s="6">
        <f t="shared" ref="Y610:Z612" si="1475">SUM(Y616,Y621,Y625,Y629)</f>
        <v>239000</v>
      </c>
      <c r="Z610" s="21">
        <f t="shared" si="1475"/>
        <v>0</v>
      </c>
      <c r="AA610" s="6">
        <f t="shared" si="1419"/>
        <v>188344</v>
      </c>
      <c r="AB610" s="25"/>
    </row>
    <row r="611" spans="2:28">
      <c r="B611" s="16" t="s">
        <v>1</v>
      </c>
      <c r="C611" s="7" t="s">
        <v>23</v>
      </c>
      <c r="D611" s="8">
        <f t="shared" si="1468"/>
        <v>0</v>
      </c>
      <c r="E611" s="8">
        <f t="shared" si="1468"/>
        <v>0</v>
      </c>
      <c r="F611" s="8">
        <f t="shared" si="1469"/>
        <v>0</v>
      </c>
      <c r="G611" s="8">
        <f t="shared" si="1469"/>
        <v>0</v>
      </c>
      <c r="H611" s="8">
        <f t="shared" si="1469"/>
        <v>0</v>
      </c>
      <c r="I611" s="8">
        <f t="shared" ref="I611:L611" si="1476">SUM(I617,I622,I626,I630)</f>
        <v>0</v>
      </c>
      <c r="J611" s="8">
        <f t="shared" si="1476"/>
        <v>0</v>
      </c>
      <c r="K611" s="8">
        <f t="shared" si="1476"/>
        <v>0</v>
      </c>
      <c r="L611" s="8">
        <f t="shared" si="1476"/>
        <v>0</v>
      </c>
      <c r="M611" s="8">
        <f t="shared" si="1471"/>
        <v>234200</v>
      </c>
      <c r="N611" s="8">
        <f t="shared" si="1471"/>
        <v>0</v>
      </c>
      <c r="O611" s="8">
        <f t="shared" si="1472"/>
        <v>234195</v>
      </c>
      <c r="P611" s="8">
        <f t="shared" si="1472"/>
        <v>3000</v>
      </c>
      <c r="Q611" s="8">
        <f t="shared" si="1472"/>
        <v>0</v>
      </c>
      <c r="R611" s="8">
        <f t="shared" ref="R611:V611" si="1477">SUM(R617,R622,R626,R630)</f>
        <v>69791.939190000005</v>
      </c>
      <c r="S611" s="8">
        <f t="shared" si="1477"/>
        <v>2898.1272899999999</v>
      </c>
      <c r="T611" s="8">
        <f t="shared" si="1477"/>
        <v>0</v>
      </c>
      <c r="U611" s="8">
        <f t="shared" si="1477"/>
        <v>0</v>
      </c>
      <c r="V611" s="8">
        <f t="shared" si="1477"/>
        <v>0</v>
      </c>
      <c r="W611" s="8">
        <f t="shared" si="1474"/>
        <v>50656</v>
      </c>
      <c r="X611" s="8">
        <f t="shared" si="1474"/>
        <v>0</v>
      </c>
      <c r="Y611" s="8">
        <f t="shared" si="1475"/>
        <v>239000</v>
      </c>
      <c r="Z611" s="22">
        <f t="shared" si="1475"/>
        <v>0</v>
      </c>
      <c r="AA611" s="8">
        <f t="shared" si="1419"/>
        <v>188344</v>
      </c>
      <c r="AB611" s="25"/>
    </row>
    <row r="612" spans="2:28">
      <c r="B612" s="16" t="s">
        <v>1</v>
      </c>
      <c r="C612" s="9" t="s">
        <v>25</v>
      </c>
      <c r="D612" s="8">
        <f t="shared" si="1468"/>
        <v>0</v>
      </c>
      <c r="E612" s="8">
        <f t="shared" si="1468"/>
        <v>0</v>
      </c>
      <c r="F612" s="8">
        <f t="shared" si="1469"/>
        <v>0</v>
      </c>
      <c r="G612" s="8">
        <f t="shared" si="1469"/>
        <v>0</v>
      </c>
      <c r="H612" s="8">
        <f t="shared" si="1469"/>
        <v>0</v>
      </c>
      <c r="I612" s="8">
        <f t="shared" ref="I612:L612" si="1478">SUM(I618,I623,I627,I631)</f>
        <v>0</v>
      </c>
      <c r="J612" s="8">
        <f t="shared" si="1478"/>
        <v>0</v>
      </c>
      <c r="K612" s="8">
        <f t="shared" si="1478"/>
        <v>0</v>
      </c>
      <c r="L612" s="8">
        <f t="shared" si="1478"/>
        <v>0</v>
      </c>
      <c r="M612" s="8">
        <f t="shared" si="1471"/>
        <v>150000</v>
      </c>
      <c r="N612" s="8">
        <f t="shared" si="1471"/>
        <v>0</v>
      </c>
      <c r="O612" s="8">
        <f t="shared" si="1472"/>
        <v>143995</v>
      </c>
      <c r="P612" s="8">
        <f t="shared" si="1472"/>
        <v>3000</v>
      </c>
      <c r="Q612" s="8">
        <f t="shared" si="1472"/>
        <v>0</v>
      </c>
      <c r="R612" s="8">
        <f t="shared" ref="R612:V612" si="1479">SUM(R618,R623,R627,R631)</f>
        <v>47583.298179999998</v>
      </c>
      <c r="S612" s="8">
        <f t="shared" si="1479"/>
        <v>2898.1272899999999</v>
      </c>
      <c r="T612" s="8">
        <f t="shared" si="1479"/>
        <v>0</v>
      </c>
      <c r="U612" s="8">
        <f t="shared" si="1479"/>
        <v>0</v>
      </c>
      <c r="V612" s="8">
        <f t="shared" si="1479"/>
        <v>0</v>
      </c>
      <c r="W612" s="8">
        <f t="shared" si="1474"/>
        <v>50656</v>
      </c>
      <c r="X612" s="8">
        <f t="shared" si="1474"/>
        <v>0</v>
      </c>
      <c r="Y612" s="8">
        <f t="shared" si="1475"/>
        <v>239000</v>
      </c>
      <c r="Z612" s="22">
        <f t="shared" si="1475"/>
        <v>0</v>
      </c>
      <c r="AA612" s="8">
        <f t="shared" si="1419"/>
        <v>188344</v>
      </c>
      <c r="AB612" s="25"/>
    </row>
    <row r="613" spans="2:28">
      <c r="B613" s="16" t="s">
        <v>1</v>
      </c>
      <c r="C613" s="9" t="s">
        <v>26</v>
      </c>
      <c r="D613" s="8">
        <f>SUM(D619)</f>
        <v>0</v>
      </c>
      <c r="E613" s="8">
        <f>SUM(E619)</f>
        <v>0</v>
      </c>
      <c r="F613" s="8">
        <f t="shared" ref="F613:H613" si="1480">SUM(F619)</f>
        <v>0</v>
      </c>
      <c r="G613" s="8">
        <f t="shared" si="1480"/>
        <v>0</v>
      </c>
      <c r="H613" s="8">
        <f t="shared" si="1480"/>
        <v>0</v>
      </c>
      <c r="I613" s="8">
        <f t="shared" ref="I613:L613" si="1481">SUM(I619)</f>
        <v>0</v>
      </c>
      <c r="J613" s="8">
        <f t="shared" si="1481"/>
        <v>0</v>
      </c>
      <c r="K613" s="8">
        <f t="shared" si="1481"/>
        <v>0</v>
      </c>
      <c r="L613" s="8">
        <f t="shared" si="1481"/>
        <v>0</v>
      </c>
      <c r="M613" s="8">
        <f>SUM(M619)</f>
        <v>3200</v>
      </c>
      <c r="N613" s="8">
        <f>SUM(N619)</f>
        <v>0</v>
      </c>
      <c r="O613" s="8">
        <f t="shared" ref="O613:Q613" si="1482">SUM(O619)</f>
        <v>3200</v>
      </c>
      <c r="P613" s="8">
        <f t="shared" si="1482"/>
        <v>0</v>
      </c>
      <c r="Q613" s="8">
        <f t="shared" si="1482"/>
        <v>0</v>
      </c>
      <c r="R613" s="8">
        <f t="shared" ref="R613:V613" si="1483">SUM(R619)</f>
        <v>786.4</v>
      </c>
      <c r="S613" s="8">
        <f t="shared" si="1483"/>
        <v>0</v>
      </c>
      <c r="T613" s="8">
        <f t="shared" si="1483"/>
        <v>0</v>
      </c>
      <c r="U613" s="8">
        <f t="shared" si="1483"/>
        <v>0</v>
      </c>
      <c r="V613" s="8">
        <f t="shared" si="1483"/>
        <v>0</v>
      </c>
      <c r="W613" s="8">
        <f>SUM(W619)</f>
        <v>0</v>
      </c>
      <c r="X613" s="8">
        <f>SUM(X619)</f>
        <v>0</v>
      </c>
      <c r="Y613" s="8">
        <f>SUM(Y619)</f>
        <v>0</v>
      </c>
      <c r="Z613" s="22">
        <f>SUM(Z619)</f>
        <v>0</v>
      </c>
      <c r="AA613" s="8">
        <f t="shared" si="1419"/>
        <v>0</v>
      </c>
      <c r="AB613" s="25"/>
    </row>
    <row r="614" spans="2:28">
      <c r="B614" s="16" t="s">
        <v>1</v>
      </c>
      <c r="C614" s="9" t="s">
        <v>28</v>
      </c>
      <c r="D614" s="8">
        <f>SUM(D624)</f>
        <v>0</v>
      </c>
      <c r="E614" s="8">
        <f>SUM(E624)</f>
        <v>0</v>
      </c>
      <c r="F614" s="8">
        <f t="shared" ref="F614:H614" si="1484">SUM(F624)</f>
        <v>0</v>
      </c>
      <c r="G614" s="8">
        <f t="shared" si="1484"/>
        <v>0</v>
      </c>
      <c r="H614" s="8">
        <f t="shared" si="1484"/>
        <v>0</v>
      </c>
      <c r="I614" s="8">
        <f t="shared" ref="I614:L614" si="1485">SUM(I624)</f>
        <v>0</v>
      </c>
      <c r="J614" s="8">
        <f t="shared" si="1485"/>
        <v>0</v>
      </c>
      <c r="K614" s="8">
        <f t="shared" si="1485"/>
        <v>0</v>
      </c>
      <c r="L614" s="8">
        <f t="shared" si="1485"/>
        <v>0</v>
      </c>
      <c r="M614" s="8">
        <f>SUM(M624)</f>
        <v>81000</v>
      </c>
      <c r="N614" s="8">
        <f>SUM(N624)</f>
        <v>0</v>
      </c>
      <c r="O614" s="8">
        <f t="shared" ref="O614:Q614" si="1486">SUM(O624)</f>
        <v>87000</v>
      </c>
      <c r="P614" s="8">
        <f t="shared" si="1486"/>
        <v>0</v>
      </c>
      <c r="Q614" s="8">
        <f t="shared" si="1486"/>
        <v>0</v>
      </c>
      <c r="R614" s="8">
        <f t="shared" ref="R614:V614" si="1487">SUM(R624)</f>
        <v>21422.241010000002</v>
      </c>
      <c r="S614" s="8">
        <f t="shared" si="1487"/>
        <v>0</v>
      </c>
      <c r="T614" s="8">
        <f t="shared" si="1487"/>
        <v>0</v>
      </c>
      <c r="U614" s="8">
        <f t="shared" si="1487"/>
        <v>0</v>
      </c>
      <c r="V614" s="8">
        <f t="shared" si="1487"/>
        <v>0</v>
      </c>
      <c r="W614" s="8">
        <f>SUM(W624)</f>
        <v>0</v>
      </c>
      <c r="X614" s="8">
        <f>SUM(X624)</f>
        <v>0</v>
      </c>
      <c r="Y614" s="8">
        <f>SUM(Y624)</f>
        <v>0</v>
      </c>
      <c r="Z614" s="22">
        <f>SUM(Z624)</f>
        <v>0</v>
      </c>
      <c r="AA614" s="8">
        <f t="shared" si="1419"/>
        <v>0</v>
      </c>
      <c r="AB614" s="25"/>
    </row>
    <row r="615" spans="2:28">
      <c r="B615" s="16" t="s">
        <v>1</v>
      </c>
      <c r="C615" s="7" t="s">
        <v>33</v>
      </c>
      <c r="D615" s="8">
        <f>SUM(D620,D628)</f>
        <v>0</v>
      </c>
      <c r="E615" s="8">
        <f>SUM(E620,E628)</f>
        <v>0</v>
      </c>
      <c r="F615" s="8">
        <f t="shared" ref="F615:H615" si="1488">SUM(F620,F628)</f>
        <v>0</v>
      </c>
      <c r="G615" s="8">
        <f t="shared" si="1488"/>
        <v>0</v>
      </c>
      <c r="H615" s="8">
        <f t="shared" si="1488"/>
        <v>0</v>
      </c>
      <c r="I615" s="8">
        <f t="shared" ref="I615:L615" si="1489">SUM(I620,I628)</f>
        <v>0</v>
      </c>
      <c r="J615" s="8">
        <f t="shared" si="1489"/>
        <v>0</v>
      </c>
      <c r="K615" s="8">
        <f t="shared" si="1489"/>
        <v>0</v>
      </c>
      <c r="L615" s="8">
        <f t="shared" si="1489"/>
        <v>0</v>
      </c>
      <c r="M615" s="8">
        <f>SUM(M620,M628)</f>
        <v>4800</v>
      </c>
      <c r="N615" s="8">
        <f>SUM(N620,N628)</f>
        <v>0</v>
      </c>
      <c r="O615" s="8">
        <f t="shared" ref="O615:Q615" si="1490">SUM(O620,O628)</f>
        <v>4805</v>
      </c>
      <c r="P615" s="8">
        <f t="shared" si="1490"/>
        <v>0</v>
      </c>
      <c r="Q615" s="8">
        <f t="shared" si="1490"/>
        <v>0</v>
      </c>
      <c r="R615" s="8">
        <f t="shared" ref="R615:V615" si="1491">SUM(R620,R628)</f>
        <v>2094.07555</v>
      </c>
      <c r="S615" s="8">
        <f t="shared" si="1491"/>
        <v>0</v>
      </c>
      <c r="T615" s="8">
        <f t="shared" si="1491"/>
        <v>0</v>
      </c>
      <c r="U615" s="8">
        <f t="shared" si="1491"/>
        <v>0</v>
      </c>
      <c r="V615" s="8">
        <f t="shared" si="1491"/>
        <v>0</v>
      </c>
      <c r="W615" s="8">
        <f>SUM(W620,W628)</f>
        <v>0</v>
      </c>
      <c r="X615" s="8">
        <f>SUM(X620,X628)</f>
        <v>0</v>
      </c>
      <c r="Y615" s="8">
        <f>SUM(Y620,Y628)</f>
        <v>0</v>
      </c>
      <c r="Z615" s="22">
        <f>SUM(Z620,Z628)</f>
        <v>0</v>
      </c>
      <c r="AA615" s="8">
        <f t="shared" si="1419"/>
        <v>0</v>
      </c>
      <c r="AB615" s="25"/>
    </row>
    <row r="616" spans="2:28" ht="60">
      <c r="B616" s="16" t="s">
        <v>222</v>
      </c>
      <c r="C616" s="5" t="s">
        <v>223</v>
      </c>
      <c r="D616" s="6">
        <f>SUM(D617,D620)</f>
        <v>0</v>
      </c>
      <c r="E616" s="6">
        <f>SUM(E617,E620)</f>
        <v>0</v>
      </c>
      <c r="F616" s="6">
        <f t="shared" ref="F616:H616" si="1492">SUM(F617,F620)</f>
        <v>0</v>
      </c>
      <c r="G616" s="6">
        <f t="shared" si="1492"/>
        <v>0</v>
      </c>
      <c r="H616" s="6">
        <f t="shared" si="1492"/>
        <v>0</v>
      </c>
      <c r="I616" s="6">
        <f t="shared" ref="I616:L616" si="1493">SUM(I617,I620)</f>
        <v>0</v>
      </c>
      <c r="J616" s="6">
        <f t="shared" si="1493"/>
        <v>0</v>
      </c>
      <c r="K616" s="6">
        <f t="shared" si="1493"/>
        <v>0</v>
      </c>
      <c r="L616" s="6">
        <f t="shared" si="1493"/>
        <v>0</v>
      </c>
      <c r="M616" s="6">
        <f>SUM(M617,M620)</f>
        <v>51200</v>
      </c>
      <c r="N616" s="6">
        <f>SUM(N617,N620)</f>
        <v>0</v>
      </c>
      <c r="O616" s="6">
        <f t="shared" ref="O616:Q616" si="1494">SUM(O617,O620)</f>
        <v>127650</v>
      </c>
      <c r="P616" s="6">
        <f t="shared" si="1494"/>
        <v>3000</v>
      </c>
      <c r="Q616" s="6">
        <f t="shared" si="1494"/>
        <v>0</v>
      </c>
      <c r="R616" s="6">
        <f t="shared" ref="R616:V616" si="1495">SUM(R617,R620)</f>
        <v>37328.131399999998</v>
      </c>
      <c r="S616" s="6">
        <f t="shared" si="1495"/>
        <v>2898.1272899999999</v>
      </c>
      <c r="T616" s="6">
        <f t="shared" si="1495"/>
        <v>0</v>
      </c>
      <c r="U616" s="6">
        <f t="shared" si="1495"/>
        <v>0</v>
      </c>
      <c r="V616" s="6">
        <f t="shared" si="1495"/>
        <v>0</v>
      </c>
      <c r="W616" s="12">
        <f>SUM(W617,W620)</f>
        <v>50656</v>
      </c>
      <c r="X616" s="12">
        <f>SUM(X617,X620)</f>
        <v>0</v>
      </c>
      <c r="Y616" s="12">
        <f>SUM(Y617,Y620)</f>
        <v>239000</v>
      </c>
      <c r="Z616" s="21">
        <f>SUM(Z617,Z620)</f>
        <v>0</v>
      </c>
      <c r="AA616" s="6">
        <f t="shared" si="1419"/>
        <v>188344</v>
      </c>
      <c r="AB616" s="7" t="s">
        <v>1069</v>
      </c>
    </row>
    <row r="617" spans="2:28">
      <c r="B617" s="16" t="s">
        <v>1</v>
      </c>
      <c r="C617" s="7" t="s">
        <v>23</v>
      </c>
      <c r="D617" s="8">
        <f>SUM(D618:D619)</f>
        <v>0</v>
      </c>
      <c r="E617" s="8">
        <f>SUM(E618:E619)</f>
        <v>0</v>
      </c>
      <c r="F617" s="8">
        <f t="shared" ref="F617:H617" si="1496">SUM(F618:F619)</f>
        <v>0</v>
      </c>
      <c r="G617" s="8">
        <f t="shared" si="1496"/>
        <v>0</v>
      </c>
      <c r="H617" s="8">
        <f t="shared" si="1496"/>
        <v>0</v>
      </c>
      <c r="I617" s="8">
        <f t="shared" ref="I617:L617" si="1497">SUM(I618:I619)</f>
        <v>0</v>
      </c>
      <c r="J617" s="8">
        <f t="shared" si="1497"/>
        <v>0</v>
      </c>
      <c r="K617" s="8">
        <f t="shared" si="1497"/>
        <v>0</v>
      </c>
      <c r="L617" s="8">
        <f t="shared" si="1497"/>
        <v>0</v>
      </c>
      <c r="M617" s="8">
        <f>SUM(M618:M619)</f>
        <v>48200</v>
      </c>
      <c r="N617" s="8">
        <f>SUM(N618:N619)</f>
        <v>0</v>
      </c>
      <c r="O617" s="8">
        <f t="shared" ref="O617:Q617" si="1498">SUM(O618:O619)</f>
        <v>123996</v>
      </c>
      <c r="P617" s="8">
        <f t="shared" si="1498"/>
        <v>3000</v>
      </c>
      <c r="Q617" s="8">
        <f t="shared" si="1498"/>
        <v>0</v>
      </c>
      <c r="R617" s="8">
        <f t="shared" ref="R617:V617" si="1499">SUM(R618:R619)</f>
        <v>35897.965850000001</v>
      </c>
      <c r="S617" s="8">
        <f t="shared" si="1499"/>
        <v>2898.1272899999999</v>
      </c>
      <c r="T617" s="8">
        <f t="shared" si="1499"/>
        <v>0</v>
      </c>
      <c r="U617" s="8">
        <f t="shared" si="1499"/>
        <v>0</v>
      </c>
      <c r="V617" s="8">
        <f t="shared" si="1499"/>
        <v>0</v>
      </c>
      <c r="W617" s="8">
        <f>SUM(W618:W619)</f>
        <v>50656</v>
      </c>
      <c r="X617" s="8">
        <f>SUM(X618:X619)</f>
        <v>0</v>
      </c>
      <c r="Y617" s="8">
        <f>SUM(Y618:Y619)</f>
        <v>239000</v>
      </c>
      <c r="Z617" s="22">
        <f>SUM(Z618:Z619)</f>
        <v>0</v>
      </c>
      <c r="AA617" s="8">
        <f t="shared" si="1419"/>
        <v>188344</v>
      </c>
      <c r="AB617" s="25"/>
    </row>
    <row r="618" spans="2:28">
      <c r="B618" s="16" t="s">
        <v>1</v>
      </c>
      <c r="C618" s="9" t="s">
        <v>25</v>
      </c>
      <c r="D618" s="8">
        <v>0</v>
      </c>
      <c r="E618" s="8">
        <v>0</v>
      </c>
      <c r="F618" s="8">
        <v>0</v>
      </c>
      <c r="G618" s="8">
        <v>0</v>
      </c>
      <c r="H618" s="8">
        <v>0</v>
      </c>
      <c r="I618" s="8">
        <v>0</v>
      </c>
      <c r="J618" s="8">
        <v>0</v>
      </c>
      <c r="K618" s="8">
        <v>0</v>
      </c>
      <c r="L618" s="8">
        <v>0</v>
      </c>
      <c r="M618" s="8">
        <v>45000</v>
      </c>
      <c r="N618" s="8">
        <v>0</v>
      </c>
      <c r="O618" s="8">
        <v>120796</v>
      </c>
      <c r="P618" s="8">
        <v>3000</v>
      </c>
      <c r="Q618" s="8">
        <v>0</v>
      </c>
      <c r="R618" s="8">
        <v>35111.565849999999</v>
      </c>
      <c r="S618" s="8">
        <v>2898.1272899999999</v>
      </c>
      <c r="T618" s="8">
        <v>0</v>
      </c>
      <c r="U618" s="8">
        <v>0</v>
      </c>
      <c r="V618" s="8">
        <v>0</v>
      </c>
      <c r="W618" s="8">
        <v>50656</v>
      </c>
      <c r="X618" s="8">
        <v>0</v>
      </c>
      <c r="Y618" s="8">
        <v>239000</v>
      </c>
      <c r="Z618" s="22">
        <v>0</v>
      </c>
      <c r="AA618" s="8">
        <f t="shared" si="1419"/>
        <v>188344</v>
      </c>
      <c r="AB618" s="25"/>
    </row>
    <row r="619" spans="2:28">
      <c r="B619" s="16" t="s">
        <v>1</v>
      </c>
      <c r="C619" s="9" t="s">
        <v>26</v>
      </c>
      <c r="D619" s="8">
        <v>0</v>
      </c>
      <c r="E619" s="8">
        <v>0</v>
      </c>
      <c r="F619" s="8">
        <v>0</v>
      </c>
      <c r="G619" s="8">
        <v>0</v>
      </c>
      <c r="H619" s="8">
        <v>0</v>
      </c>
      <c r="I619" s="8">
        <v>0</v>
      </c>
      <c r="J619" s="8">
        <v>0</v>
      </c>
      <c r="K619" s="8">
        <v>0</v>
      </c>
      <c r="L619" s="8">
        <v>0</v>
      </c>
      <c r="M619" s="8">
        <v>3200</v>
      </c>
      <c r="N619" s="8">
        <v>0</v>
      </c>
      <c r="O619" s="8">
        <v>3200</v>
      </c>
      <c r="P619" s="8">
        <v>0</v>
      </c>
      <c r="Q619" s="8">
        <v>0</v>
      </c>
      <c r="R619" s="8">
        <v>786.4</v>
      </c>
      <c r="S619" s="8">
        <v>0</v>
      </c>
      <c r="T619" s="8">
        <v>0</v>
      </c>
      <c r="U619" s="8">
        <v>0</v>
      </c>
      <c r="V619" s="8">
        <v>0</v>
      </c>
      <c r="W619" s="8">
        <v>0</v>
      </c>
      <c r="X619" s="8">
        <v>0</v>
      </c>
      <c r="Y619" s="8">
        <v>0</v>
      </c>
      <c r="Z619" s="22">
        <v>0</v>
      </c>
      <c r="AA619" s="8">
        <f t="shared" si="1419"/>
        <v>0</v>
      </c>
      <c r="AB619" s="25"/>
    </row>
    <row r="620" spans="2:28">
      <c r="B620" s="16" t="s">
        <v>1</v>
      </c>
      <c r="C620" s="7" t="s">
        <v>33</v>
      </c>
      <c r="D620" s="8">
        <v>0</v>
      </c>
      <c r="E620" s="8">
        <v>0</v>
      </c>
      <c r="F620" s="8">
        <v>0</v>
      </c>
      <c r="G620" s="8">
        <v>0</v>
      </c>
      <c r="H620" s="8">
        <v>0</v>
      </c>
      <c r="I620" s="8">
        <v>0</v>
      </c>
      <c r="J620" s="8">
        <v>0</v>
      </c>
      <c r="K620" s="8">
        <v>0</v>
      </c>
      <c r="L620" s="8">
        <v>0</v>
      </c>
      <c r="M620" s="8">
        <v>3000</v>
      </c>
      <c r="N620" s="8">
        <v>0</v>
      </c>
      <c r="O620" s="8">
        <v>3654</v>
      </c>
      <c r="P620" s="8">
        <v>0</v>
      </c>
      <c r="Q620" s="8">
        <v>0</v>
      </c>
      <c r="R620" s="8">
        <v>1430.1655499999999</v>
      </c>
      <c r="S620" s="8">
        <v>0</v>
      </c>
      <c r="T620" s="8">
        <v>0</v>
      </c>
      <c r="U620" s="8">
        <v>0</v>
      </c>
      <c r="V620" s="8">
        <v>0</v>
      </c>
      <c r="W620" s="8">
        <v>0</v>
      </c>
      <c r="X620" s="8">
        <v>0</v>
      </c>
      <c r="Y620" s="8">
        <v>0</v>
      </c>
      <c r="Z620" s="22">
        <v>0</v>
      </c>
      <c r="AA620" s="8">
        <f t="shared" si="1419"/>
        <v>0</v>
      </c>
      <c r="AB620" s="25"/>
    </row>
    <row r="621" spans="2:28" ht="45">
      <c r="B621" s="16" t="s">
        <v>224</v>
      </c>
      <c r="C621" s="5" t="s">
        <v>225</v>
      </c>
      <c r="D621" s="6">
        <f>SUM(D622)</f>
        <v>0</v>
      </c>
      <c r="E621" s="6">
        <f>SUM(E622)</f>
        <v>0</v>
      </c>
      <c r="F621" s="6">
        <f t="shared" ref="F621:H621" si="1500">SUM(F622)</f>
        <v>0</v>
      </c>
      <c r="G621" s="6">
        <f t="shared" si="1500"/>
        <v>0</v>
      </c>
      <c r="H621" s="6">
        <f t="shared" si="1500"/>
        <v>0</v>
      </c>
      <c r="I621" s="6">
        <f t="shared" ref="I621:L621" si="1501">SUM(I622)</f>
        <v>0</v>
      </c>
      <c r="J621" s="6">
        <f t="shared" si="1501"/>
        <v>0</v>
      </c>
      <c r="K621" s="6">
        <f t="shared" si="1501"/>
        <v>0</v>
      </c>
      <c r="L621" s="6">
        <f t="shared" si="1501"/>
        <v>0</v>
      </c>
      <c r="M621" s="6">
        <f>SUM(M622)</f>
        <v>89000</v>
      </c>
      <c r="N621" s="6">
        <f>SUM(N622)</f>
        <v>0</v>
      </c>
      <c r="O621" s="6">
        <f t="shared" ref="O621:Q621" si="1502">SUM(O622)</f>
        <v>89000</v>
      </c>
      <c r="P621" s="6">
        <f t="shared" si="1502"/>
        <v>0</v>
      </c>
      <c r="Q621" s="6">
        <f t="shared" si="1502"/>
        <v>0</v>
      </c>
      <c r="R621" s="6">
        <f t="shared" ref="R621:V621" si="1503">SUM(R622)</f>
        <v>21967.654270000003</v>
      </c>
      <c r="S621" s="6">
        <f t="shared" si="1503"/>
        <v>0</v>
      </c>
      <c r="T621" s="6">
        <f t="shared" si="1503"/>
        <v>0</v>
      </c>
      <c r="U621" s="6">
        <f t="shared" si="1503"/>
        <v>0</v>
      </c>
      <c r="V621" s="6">
        <f t="shared" si="1503"/>
        <v>0</v>
      </c>
      <c r="W621" s="6">
        <f>SUM(W622)</f>
        <v>0</v>
      </c>
      <c r="X621" s="6">
        <f>SUM(X622)</f>
        <v>0</v>
      </c>
      <c r="Y621" s="6">
        <f>SUM(Y622)</f>
        <v>0</v>
      </c>
      <c r="Z621" s="21">
        <f>SUM(Z622)</f>
        <v>0</v>
      </c>
      <c r="AA621" s="6">
        <f t="shared" si="1419"/>
        <v>0</v>
      </c>
      <c r="AB621" s="25"/>
    </row>
    <row r="622" spans="2:28">
      <c r="B622" s="16" t="s">
        <v>1</v>
      </c>
      <c r="C622" s="7" t="s">
        <v>23</v>
      </c>
      <c r="D622" s="8">
        <f>SUM(D623:D624)</f>
        <v>0</v>
      </c>
      <c r="E622" s="8">
        <f>SUM(E623:E624)</f>
        <v>0</v>
      </c>
      <c r="F622" s="8">
        <f t="shared" ref="F622:H622" si="1504">SUM(F623:F624)</f>
        <v>0</v>
      </c>
      <c r="G622" s="8">
        <f t="shared" si="1504"/>
        <v>0</v>
      </c>
      <c r="H622" s="8">
        <f t="shared" si="1504"/>
        <v>0</v>
      </c>
      <c r="I622" s="8">
        <f t="shared" ref="I622:L622" si="1505">SUM(I623:I624)</f>
        <v>0</v>
      </c>
      <c r="J622" s="8">
        <f t="shared" si="1505"/>
        <v>0</v>
      </c>
      <c r="K622" s="8">
        <f t="shared" si="1505"/>
        <v>0</v>
      </c>
      <c r="L622" s="8">
        <f t="shared" si="1505"/>
        <v>0</v>
      </c>
      <c r="M622" s="8">
        <f>SUM(M623:M624)</f>
        <v>89000</v>
      </c>
      <c r="N622" s="8">
        <f>SUM(N623:N624)</f>
        <v>0</v>
      </c>
      <c r="O622" s="8">
        <f t="shared" ref="O622:Q622" si="1506">SUM(O623:O624)</f>
        <v>89000</v>
      </c>
      <c r="P622" s="8">
        <f t="shared" si="1506"/>
        <v>0</v>
      </c>
      <c r="Q622" s="8">
        <f t="shared" si="1506"/>
        <v>0</v>
      </c>
      <c r="R622" s="8">
        <f t="shared" ref="R622:V622" si="1507">SUM(R623:R624)</f>
        <v>21967.654270000003</v>
      </c>
      <c r="S622" s="8">
        <f t="shared" si="1507"/>
        <v>0</v>
      </c>
      <c r="T622" s="8">
        <f t="shared" si="1507"/>
        <v>0</v>
      </c>
      <c r="U622" s="8">
        <f t="shared" si="1507"/>
        <v>0</v>
      </c>
      <c r="V622" s="8">
        <f t="shared" si="1507"/>
        <v>0</v>
      </c>
      <c r="W622" s="8">
        <f>SUM(W623:W624)</f>
        <v>0</v>
      </c>
      <c r="X622" s="8">
        <f>SUM(X623:X624)</f>
        <v>0</v>
      </c>
      <c r="Y622" s="8">
        <f>SUM(Y623:Y624)</f>
        <v>0</v>
      </c>
      <c r="Z622" s="22">
        <f>SUM(Z623:Z624)</f>
        <v>0</v>
      </c>
      <c r="AA622" s="8">
        <f t="shared" si="1419"/>
        <v>0</v>
      </c>
      <c r="AB622" s="25"/>
    </row>
    <row r="623" spans="2:28">
      <c r="B623" s="16" t="s">
        <v>1</v>
      </c>
      <c r="C623" s="9" t="s">
        <v>25</v>
      </c>
      <c r="D623" s="8">
        <v>0</v>
      </c>
      <c r="E623" s="8">
        <v>0</v>
      </c>
      <c r="F623" s="8">
        <v>0</v>
      </c>
      <c r="G623" s="8">
        <v>0</v>
      </c>
      <c r="H623" s="8">
        <v>0</v>
      </c>
      <c r="I623" s="8">
        <v>0</v>
      </c>
      <c r="J623" s="8">
        <v>0</v>
      </c>
      <c r="K623" s="8">
        <v>0</v>
      </c>
      <c r="L623" s="8">
        <v>0</v>
      </c>
      <c r="M623" s="8">
        <v>8000</v>
      </c>
      <c r="N623" s="8">
        <v>0</v>
      </c>
      <c r="O623" s="8">
        <v>2000</v>
      </c>
      <c r="P623" s="8">
        <v>0</v>
      </c>
      <c r="Q623" s="8">
        <v>0</v>
      </c>
      <c r="R623" s="8">
        <v>545.41326000000004</v>
      </c>
      <c r="S623" s="8">
        <v>0</v>
      </c>
      <c r="T623" s="8">
        <v>0</v>
      </c>
      <c r="U623" s="8">
        <v>0</v>
      </c>
      <c r="V623" s="8">
        <v>0</v>
      </c>
      <c r="W623" s="8">
        <v>0</v>
      </c>
      <c r="X623" s="8">
        <v>0</v>
      </c>
      <c r="Y623" s="8">
        <v>0</v>
      </c>
      <c r="Z623" s="22">
        <v>0</v>
      </c>
      <c r="AA623" s="8">
        <f t="shared" si="1419"/>
        <v>0</v>
      </c>
      <c r="AB623" s="25"/>
    </row>
    <row r="624" spans="2:28">
      <c r="B624" s="16" t="s">
        <v>1</v>
      </c>
      <c r="C624" s="9" t="s">
        <v>28</v>
      </c>
      <c r="D624" s="8">
        <v>0</v>
      </c>
      <c r="E624" s="8">
        <v>0</v>
      </c>
      <c r="F624" s="8">
        <v>0</v>
      </c>
      <c r="G624" s="8">
        <v>0</v>
      </c>
      <c r="H624" s="8">
        <v>0</v>
      </c>
      <c r="I624" s="8">
        <v>0</v>
      </c>
      <c r="J624" s="8">
        <v>0</v>
      </c>
      <c r="K624" s="8">
        <v>0</v>
      </c>
      <c r="L624" s="8">
        <v>0</v>
      </c>
      <c r="M624" s="8">
        <v>81000</v>
      </c>
      <c r="N624" s="8">
        <v>0</v>
      </c>
      <c r="O624" s="8">
        <v>87000</v>
      </c>
      <c r="P624" s="8">
        <v>0</v>
      </c>
      <c r="Q624" s="8">
        <v>0</v>
      </c>
      <c r="R624" s="8">
        <v>21422.241010000002</v>
      </c>
      <c r="S624" s="8">
        <v>0</v>
      </c>
      <c r="T624" s="8">
        <v>0</v>
      </c>
      <c r="U624" s="8">
        <v>0</v>
      </c>
      <c r="V624" s="8">
        <v>0</v>
      </c>
      <c r="W624" s="8">
        <v>0</v>
      </c>
      <c r="X624" s="8">
        <v>0</v>
      </c>
      <c r="Y624" s="8">
        <v>0</v>
      </c>
      <c r="Z624" s="22">
        <v>0</v>
      </c>
      <c r="AA624" s="8">
        <f t="shared" si="1419"/>
        <v>0</v>
      </c>
      <c r="AB624" s="25"/>
    </row>
    <row r="625" spans="2:28" ht="45">
      <c r="B625" s="16" t="s">
        <v>226</v>
      </c>
      <c r="C625" s="5" t="s">
        <v>227</v>
      </c>
      <c r="D625" s="6">
        <f>SUM(D626,D628)</f>
        <v>0</v>
      </c>
      <c r="E625" s="6">
        <f>SUM(E626,E628)</f>
        <v>0</v>
      </c>
      <c r="F625" s="6">
        <f t="shared" ref="F625:H625" si="1508">SUM(F626,F628)</f>
        <v>0</v>
      </c>
      <c r="G625" s="6">
        <f t="shared" si="1508"/>
        <v>0</v>
      </c>
      <c r="H625" s="6">
        <f t="shared" si="1508"/>
        <v>0</v>
      </c>
      <c r="I625" s="6">
        <f t="shared" ref="I625:L625" si="1509">SUM(I626,I628)</f>
        <v>0</v>
      </c>
      <c r="J625" s="6">
        <f t="shared" si="1509"/>
        <v>0</v>
      </c>
      <c r="K625" s="6">
        <f t="shared" si="1509"/>
        <v>0</v>
      </c>
      <c r="L625" s="6">
        <f t="shared" si="1509"/>
        <v>0</v>
      </c>
      <c r="M625" s="6">
        <f>SUM(M626,M628)</f>
        <v>98800</v>
      </c>
      <c r="N625" s="6">
        <f>SUM(N626,N628)</f>
        <v>0</v>
      </c>
      <c r="O625" s="6">
        <f t="shared" ref="O625:Q625" si="1510">SUM(O626,O628)</f>
        <v>22050</v>
      </c>
      <c r="P625" s="6">
        <f t="shared" si="1510"/>
        <v>0</v>
      </c>
      <c r="Q625" s="6">
        <f t="shared" si="1510"/>
        <v>0</v>
      </c>
      <c r="R625" s="6">
        <f t="shared" ref="R625:V625" si="1511">SUM(R626,R628)</f>
        <v>12482.213529999999</v>
      </c>
      <c r="S625" s="6">
        <f t="shared" si="1511"/>
        <v>0</v>
      </c>
      <c r="T625" s="6">
        <f t="shared" si="1511"/>
        <v>0</v>
      </c>
      <c r="U625" s="6">
        <f t="shared" si="1511"/>
        <v>0</v>
      </c>
      <c r="V625" s="6">
        <f t="shared" si="1511"/>
        <v>0</v>
      </c>
      <c r="W625" s="6">
        <f>SUM(W626,W628)</f>
        <v>0</v>
      </c>
      <c r="X625" s="6">
        <f>SUM(X626,X628)</f>
        <v>0</v>
      </c>
      <c r="Y625" s="6">
        <f>SUM(Y626,Y628)</f>
        <v>0</v>
      </c>
      <c r="Z625" s="21">
        <f>SUM(Z626,Z628)</f>
        <v>0</v>
      </c>
      <c r="AA625" s="6">
        <f t="shared" si="1419"/>
        <v>0</v>
      </c>
      <c r="AB625" s="25"/>
    </row>
    <row r="626" spans="2:28">
      <c r="B626" s="16" t="s">
        <v>1</v>
      </c>
      <c r="C626" s="7" t="s">
        <v>23</v>
      </c>
      <c r="D626" s="8">
        <f>SUM(D627)</f>
        <v>0</v>
      </c>
      <c r="E626" s="8">
        <f>SUM(E627)</f>
        <v>0</v>
      </c>
      <c r="F626" s="8">
        <f t="shared" ref="F626:H626" si="1512">SUM(F627)</f>
        <v>0</v>
      </c>
      <c r="G626" s="8">
        <f t="shared" si="1512"/>
        <v>0</v>
      </c>
      <c r="H626" s="8">
        <f t="shared" si="1512"/>
        <v>0</v>
      </c>
      <c r="I626" s="8">
        <f t="shared" ref="I626:L626" si="1513">SUM(I627)</f>
        <v>0</v>
      </c>
      <c r="J626" s="8">
        <f t="shared" si="1513"/>
        <v>0</v>
      </c>
      <c r="K626" s="8">
        <f t="shared" si="1513"/>
        <v>0</v>
      </c>
      <c r="L626" s="8">
        <f t="shared" si="1513"/>
        <v>0</v>
      </c>
      <c r="M626" s="8">
        <f>SUM(M627)</f>
        <v>97000</v>
      </c>
      <c r="N626" s="8">
        <f>SUM(N627)</f>
        <v>0</v>
      </c>
      <c r="O626" s="8">
        <f t="shared" ref="O626:Q626" si="1514">SUM(O627)</f>
        <v>20899</v>
      </c>
      <c r="P626" s="8">
        <f t="shared" si="1514"/>
        <v>0</v>
      </c>
      <c r="Q626" s="8">
        <f t="shared" si="1514"/>
        <v>0</v>
      </c>
      <c r="R626" s="8">
        <f t="shared" ref="R626:V626" si="1515">SUM(R627)</f>
        <v>11818.303529999999</v>
      </c>
      <c r="S626" s="8">
        <f t="shared" si="1515"/>
        <v>0</v>
      </c>
      <c r="T626" s="8">
        <f t="shared" si="1515"/>
        <v>0</v>
      </c>
      <c r="U626" s="8">
        <f t="shared" si="1515"/>
        <v>0</v>
      </c>
      <c r="V626" s="8">
        <f t="shared" si="1515"/>
        <v>0</v>
      </c>
      <c r="W626" s="8">
        <f>SUM(W627)</f>
        <v>0</v>
      </c>
      <c r="X626" s="8">
        <f>SUM(X627)</f>
        <v>0</v>
      </c>
      <c r="Y626" s="8">
        <f>SUM(Y627)</f>
        <v>0</v>
      </c>
      <c r="Z626" s="22">
        <f>SUM(Z627)</f>
        <v>0</v>
      </c>
      <c r="AA626" s="8">
        <f t="shared" si="1419"/>
        <v>0</v>
      </c>
      <c r="AB626" s="25"/>
    </row>
    <row r="627" spans="2:28">
      <c r="B627" s="16" t="s">
        <v>1</v>
      </c>
      <c r="C627" s="9" t="s">
        <v>25</v>
      </c>
      <c r="D627" s="8">
        <v>0</v>
      </c>
      <c r="E627" s="8">
        <v>0</v>
      </c>
      <c r="F627" s="8">
        <v>0</v>
      </c>
      <c r="G627" s="8">
        <v>0</v>
      </c>
      <c r="H627" s="8">
        <v>0</v>
      </c>
      <c r="I627" s="8">
        <v>0</v>
      </c>
      <c r="J627" s="8">
        <v>0</v>
      </c>
      <c r="K627" s="8">
        <v>0</v>
      </c>
      <c r="L627" s="8">
        <v>0</v>
      </c>
      <c r="M627" s="8">
        <v>97000</v>
      </c>
      <c r="N627" s="8">
        <v>0</v>
      </c>
      <c r="O627" s="8">
        <v>20899</v>
      </c>
      <c r="P627" s="8">
        <v>0</v>
      </c>
      <c r="Q627" s="8">
        <v>0</v>
      </c>
      <c r="R627" s="8">
        <v>11818.303529999999</v>
      </c>
      <c r="S627" s="8">
        <v>0</v>
      </c>
      <c r="T627" s="8">
        <v>0</v>
      </c>
      <c r="U627" s="8">
        <v>0</v>
      </c>
      <c r="V627" s="8">
        <v>0</v>
      </c>
      <c r="W627" s="8">
        <v>0</v>
      </c>
      <c r="X627" s="8">
        <v>0</v>
      </c>
      <c r="Y627" s="8">
        <v>0</v>
      </c>
      <c r="Z627" s="22">
        <v>0</v>
      </c>
      <c r="AA627" s="8">
        <f t="shared" si="1419"/>
        <v>0</v>
      </c>
      <c r="AB627" s="25"/>
    </row>
    <row r="628" spans="2:28">
      <c r="B628" s="16" t="s">
        <v>1</v>
      </c>
      <c r="C628" s="7" t="s">
        <v>33</v>
      </c>
      <c r="D628" s="8">
        <v>0</v>
      </c>
      <c r="E628" s="8">
        <v>0</v>
      </c>
      <c r="F628" s="8">
        <v>0</v>
      </c>
      <c r="G628" s="8">
        <v>0</v>
      </c>
      <c r="H628" s="8">
        <v>0</v>
      </c>
      <c r="I628" s="8">
        <v>0</v>
      </c>
      <c r="J628" s="8">
        <v>0</v>
      </c>
      <c r="K628" s="8">
        <v>0</v>
      </c>
      <c r="L628" s="8">
        <v>0</v>
      </c>
      <c r="M628" s="8">
        <v>1800</v>
      </c>
      <c r="N628" s="8">
        <v>0</v>
      </c>
      <c r="O628" s="8">
        <v>1151</v>
      </c>
      <c r="P628" s="8">
        <v>0</v>
      </c>
      <c r="Q628" s="8">
        <v>0</v>
      </c>
      <c r="R628" s="8">
        <v>663.91</v>
      </c>
      <c r="S628" s="8">
        <v>0</v>
      </c>
      <c r="T628" s="8">
        <v>0</v>
      </c>
      <c r="U628" s="8">
        <v>0</v>
      </c>
      <c r="V628" s="8">
        <v>0</v>
      </c>
      <c r="W628" s="8">
        <v>0</v>
      </c>
      <c r="X628" s="8">
        <v>0</v>
      </c>
      <c r="Y628" s="8">
        <v>0</v>
      </c>
      <c r="Z628" s="22">
        <v>0</v>
      </c>
      <c r="AA628" s="8">
        <f t="shared" si="1419"/>
        <v>0</v>
      </c>
      <c r="AB628" s="25"/>
    </row>
    <row r="629" spans="2:28" ht="30">
      <c r="B629" s="16" t="s">
        <v>228</v>
      </c>
      <c r="C629" s="5" t="s">
        <v>229</v>
      </c>
      <c r="D629" s="6">
        <f t="shared" ref="D629:E630" si="1516">SUM(D630)</f>
        <v>0</v>
      </c>
      <c r="E629" s="6">
        <f t="shared" si="1516"/>
        <v>0</v>
      </c>
      <c r="F629" s="6">
        <f t="shared" ref="F629:H630" si="1517">SUM(F630)</f>
        <v>0</v>
      </c>
      <c r="G629" s="6">
        <f t="shared" si="1517"/>
        <v>0</v>
      </c>
      <c r="H629" s="6">
        <f t="shared" si="1517"/>
        <v>0</v>
      </c>
      <c r="I629" s="6">
        <f t="shared" ref="I629:L630" si="1518">SUM(I630)</f>
        <v>0</v>
      </c>
      <c r="J629" s="6">
        <f t="shared" si="1518"/>
        <v>0</v>
      </c>
      <c r="K629" s="6">
        <f t="shared" si="1518"/>
        <v>0</v>
      </c>
      <c r="L629" s="6">
        <f t="shared" si="1518"/>
        <v>0</v>
      </c>
      <c r="M629" s="6">
        <f t="shared" ref="M629:N630" si="1519">SUM(M630)</f>
        <v>0</v>
      </c>
      <c r="N629" s="6">
        <f t="shared" si="1519"/>
        <v>0</v>
      </c>
      <c r="O629" s="6">
        <f t="shared" ref="O629:Q630" si="1520">SUM(O630)</f>
        <v>300</v>
      </c>
      <c r="P629" s="6">
        <f t="shared" si="1520"/>
        <v>0</v>
      </c>
      <c r="Q629" s="6">
        <f t="shared" si="1520"/>
        <v>0</v>
      </c>
      <c r="R629" s="6">
        <f t="shared" ref="R629:V630" si="1521">SUM(R630)</f>
        <v>108.01554</v>
      </c>
      <c r="S629" s="6">
        <f t="shared" si="1521"/>
        <v>0</v>
      </c>
      <c r="T629" s="6">
        <f t="shared" si="1521"/>
        <v>0</v>
      </c>
      <c r="U629" s="6">
        <f t="shared" si="1521"/>
        <v>0</v>
      </c>
      <c r="V629" s="6">
        <f t="shared" si="1521"/>
        <v>0</v>
      </c>
      <c r="W629" s="6">
        <f t="shared" ref="W629:X630" si="1522">SUM(W630)</f>
        <v>0</v>
      </c>
      <c r="X629" s="6">
        <f t="shared" si="1522"/>
        <v>0</v>
      </c>
      <c r="Y629" s="6">
        <f t="shared" ref="Y629:Z630" si="1523">SUM(Y630)</f>
        <v>0</v>
      </c>
      <c r="Z629" s="21">
        <f t="shared" si="1523"/>
        <v>0</v>
      </c>
      <c r="AA629" s="6">
        <f t="shared" si="1419"/>
        <v>0</v>
      </c>
      <c r="AB629" s="25"/>
    </row>
    <row r="630" spans="2:28">
      <c r="B630" s="16" t="s">
        <v>1</v>
      </c>
      <c r="C630" s="7" t="s">
        <v>23</v>
      </c>
      <c r="D630" s="8">
        <f t="shared" si="1516"/>
        <v>0</v>
      </c>
      <c r="E630" s="8">
        <f t="shared" si="1516"/>
        <v>0</v>
      </c>
      <c r="F630" s="8">
        <f t="shared" si="1517"/>
        <v>0</v>
      </c>
      <c r="G630" s="8">
        <f t="shared" si="1517"/>
        <v>0</v>
      </c>
      <c r="H630" s="8">
        <f t="shared" si="1517"/>
        <v>0</v>
      </c>
      <c r="I630" s="8">
        <f t="shared" si="1518"/>
        <v>0</v>
      </c>
      <c r="J630" s="8">
        <f t="shared" si="1518"/>
        <v>0</v>
      </c>
      <c r="K630" s="8">
        <f t="shared" si="1518"/>
        <v>0</v>
      </c>
      <c r="L630" s="8">
        <f t="shared" si="1518"/>
        <v>0</v>
      </c>
      <c r="M630" s="8">
        <f t="shared" si="1519"/>
        <v>0</v>
      </c>
      <c r="N630" s="8">
        <f t="shared" si="1519"/>
        <v>0</v>
      </c>
      <c r="O630" s="8">
        <f t="shared" si="1520"/>
        <v>300</v>
      </c>
      <c r="P630" s="8">
        <f t="shared" si="1520"/>
        <v>0</v>
      </c>
      <c r="Q630" s="8">
        <f t="shared" si="1520"/>
        <v>0</v>
      </c>
      <c r="R630" s="8">
        <f t="shared" si="1521"/>
        <v>108.01554</v>
      </c>
      <c r="S630" s="8">
        <f t="shared" si="1521"/>
        <v>0</v>
      </c>
      <c r="T630" s="8">
        <f t="shared" si="1521"/>
        <v>0</v>
      </c>
      <c r="U630" s="8">
        <f t="shared" si="1521"/>
        <v>0</v>
      </c>
      <c r="V630" s="8">
        <f t="shared" si="1521"/>
        <v>0</v>
      </c>
      <c r="W630" s="8">
        <f t="shared" si="1522"/>
        <v>0</v>
      </c>
      <c r="X630" s="8">
        <f t="shared" si="1522"/>
        <v>0</v>
      </c>
      <c r="Y630" s="8">
        <f t="shared" si="1523"/>
        <v>0</v>
      </c>
      <c r="Z630" s="22">
        <f t="shared" si="1523"/>
        <v>0</v>
      </c>
      <c r="AA630" s="8">
        <f t="shared" si="1419"/>
        <v>0</v>
      </c>
      <c r="AB630" s="25"/>
    </row>
    <row r="631" spans="2:28">
      <c r="B631" s="16" t="s">
        <v>1</v>
      </c>
      <c r="C631" s="9" t="s">
        <v>25</v>
      </c>
      <c r="D631" s="8">
        <v>0</v>
      </c>
      <c r="E631" s="8">
        <v>0</v>
      </c>
      <c r="F631" s="8">
        <v>0</v>
      </c>
      <c r="G631" s="8">
        <v>0</v>
      </c>
      <c r="H631" s="8">
        <v>0</v>
      </c>
      <c r="I631" s="8">
        <v>0</v>
      </c>
      <c r="J631" s="8">
        <v>0</v>
      </c>
      <c r="K631" s="8">
        <v>0</v>
      </c>
      <c r="L631" s="8">
        <v>0</v>
      </c>
      <c r="M631" s="8">
        <v>0</v>
      </c>
      <c r="N631" s="8">
        <v>0</v>
      </c>
      <c r="O631" s="8">
        <v>300</v>
      </c>
      <c r="P631" s="8">
        <v>0</v>
      </c>
      <c r="Q631" s="8">
        <v>0</v>
      </c>
      <c r="R631" s="8">
        <v>108.01554</v>
      </c>
      <c r="S631" s="8">
        <v>0</v>
      </c>
      <c r="T631" s="8">
        <v>0</v>
      </c>
      <c r="U631" s="8">
        <v>0</v>
      </c>
      <c r="V631" s="8">
        <v>0</v>
      </c>
      <c r="W631" s="8">
        <v>0</v>
      </c>
      <c r="X631" s="8">
        <v>0</v>
      </c>
      <c r="Y631" s="8">
        <v>0</v>
      </c>
      <c r="Z631" s="22">
        <v>0</v>
      </c>
      <c r="AA631" s="8">
        <f t="shared" si="1419"/>
        <v>0</v>
      </c>
      <c r="AB631" s="25"/>
    </row>
    <row r="632" spans="2:28">
      <c r="B632" s="16" t="s">
        <v>230</v>
      </c>
      <c r="C632" s="5" t="s">
        <v>231</v>
      </c>
      <c r="D632" s="6">
        <f>SUM(D633)</f>
        <v>800</v>
      </c>
      <c r="E632" s="6">
        <f>SUM(E633)</f>
        <v>0</v>
      </c>
      <c r="F632" s="6">
        <f t="shared" ref="F632:H632" si="1524">SUM(F633)</f>
        <v>654.04</v>
      </c>
      <c r="G632" s="6">
        <f t="shared" si="1524"/>
        <v>0</v>
      </c>
      <c r="H632" s="6">
        <f t="shared" si="1524"/>
        <v>0</v>
      </c>
      <c r="I632" s="6">
        <f t="shared" ref="I632:L632" si="1525">SUM(I633)</f>
        <v>615.04999999999995</v>
      </c>
      <c r="J632" s="6">
        <f t="shared" si="1525"/>
        <v>0</v>
      </c>
      <c r="K632" s="6">
        <f t="shared" si="1525"/>
        <v>0</v>
      </c>
      <c r="L632" s="6">
        <f t="shared" si="1525"/>
        <v>0</v>
      </c>
      <c r="M632" s="6">
        <f>SUM(M633)</f>
        <v>500</v>
      </c>
      <c r="N632" s="6">
        <f>SUM(N633)</f>
        <v>0</v>
      </c>
      <c r="O632" s="6">
        <f t="shared" ref="O632:Q632" si="1526">SUM(O633)</f>
        <v>500</v>
      </c>
      <c r="P632" s="6">
        <f t="shared" si="1526"/>
        <v>0</v>
      </c>
      <c r="Q632" s="6">
        <f t="shared" si="1526"/>
        <v>0</v>
      </c>
      <c r="R632" s="6">
        <f t="shared" ref="R632:V632" si="1527">SUM(R633)</f>
        <v>46.15</v>
      </c>
      <c r="S632" s="6">
        <f t="shared" si="1527"/>
        <v>0</v>
      </c>
      <c r="T632" s="6">
        <f t="shared" si="1527"/>
        <v>0</v>
      </c>
      <c r="U632" s="6">
        <f t="shared" si="1527"/>
        <v>0</v>
      </c>
      <c r="V632" s="6">
        <f t="shared" si="1527"/>
        <v>0</v>
      </c>
      <c r="W632" s="6">
        <f>SUM(W633)</f>
        <v>800</v>
      </c>
      <c r="X632" s="6">
        <f>SUM(X633)</f>
        <v>0</v>
      </c>
      <c r="Y632" s="6">
        <f>SUM(Y633)</f>
        <v>800</v>
      </c>
      <c r="Z632" s="21">
        <f>SUM(Z633)</f>
        <v>0</v>
      </c>
      <c r="AA632" s="6">
        <f t="shared" si="1419"/>
        <v>0</v>
      </c>
      <c r="AB632" s="25"/>
    </row>
    <row r="633" spans="2:28">
      <c r="B633" s="16" t="s">
        <v>1</v>
      </c>
      <c r="C633" s="7" t="s">
        <v>23</v>
      </c>
      <c r="D633" s="8">
        <f>SUM(D634:D635)</f>
        <v>800</v>
      </c>
      <c r="E633" s="8">
        <f>SUM(E634:E635)</f>
        <v>0</v>
      </c>
      <c r="F633" s="8">
        <f t="shared" ref="F633:H633" si="1528">SUM(F634:F635)</f>
        <v>654.04</v>
      </c>
      <c r="G633" s="8">
        <f t="shared" si="1528"/>
        <v>0</v>
      </c>
      <c r="H633" s="8">
        <f t="shared" si="1528"/>
        <v>0</v>
      </c>
      <c r="I633" s="8">
        <f t="shared" ref="I633:L633" si="1529">SUM(I634:I635)</f>
        <v>615.04999999999995</v>
      </c>
      <c r="J633" s="8">
        <f t="shared" si="1529"/>
        <v>0</v>
      </c>
      <c r="K633" s="8">
        <f t="shared" si="1529"/>
        <v>0</v>
      </c>
      <c r="L633" s="8">
        <f t="shared" si="1529"/>
        <v>0</v>
      </c>
      <c r="M633" s="8">
        <f>SUM(M634:M635)</f>
        <v>500</v>
      </c>
      <c r="N633" s="8">
        <f>SUM(N634:N635)</f>
        <v>0</v>
      </c>
      <c r="O633" s="8">
        <f t="shared" ref="O633:Q633" si="1530">SUM(O634:O635)</f>
        <v>500</v>
      </c>
      <c r="P633" s="8">
        <f t="shared" si="1530"/>
        <v>0</v>
      </c>
      <c r="Q633" s="8">
        <f t="shared" si="1530"/>
        <v>0</v>
      </c>
      <c r="R633" s="8">
        <f t="shared" ref="R633:V633" si="1531">SUM(R634:R635)</f>
        <v>46.15</v>
      </c>
      <c r="S633" s="8">
        <f t="shared" si="1531"/>
        <v>0</v>
      </c>
      <c r="T633" s="8">
        <f t="shared" si="1531"/>
        <v>0</v>
      </c>
      <c r="U633" s="8">
        <f t="shared" si="1531"/>
        <v>0</v>
      </c>
      <c r="V633" s="8">
        <f t="shared" si="1531"/>
        <v>0</v>
      </c>
      <c r="W633" s="8">
        <f>SUM(W634:W635)</f>
        <v>800</v>
      </c>
      <c r="X633" s="8">
        <f>SUM(X634:X635)</f>
        <v>0</v>
      </c>
      <c r="Y633" s="8">
        <f>SUM(Y634:Y635)</f>
        <v>800</v>
      </c>
      <c r="Z633" s="22">
        <f>SUM(Z634:Z635)</f>
        <v>0</v>
      </c>
      <c r="AA633" s="8">
        <f t="shared" si="1419"/>
        <v>0</v>
      </c>
      <c r="AB633" s="25"/>
    </row>
    <row r="634" spans="2:28">
      <c r="B634" s="16" t="s">
        <v>1</v>
      </c>
      <c r="C634" s="9" t="s">
        <v>25</v>
      </c>
      <c r="D634" s="8">
        <v>740</v>
      </c>
      <c r="E634" s="8">
        <v>0</v>
      </c>
      <c r="F634" s="8">
        <v>609.04</v>
      </c>
      <c r="G634" s="8">
        <v>0</v>
      </c>
      <c r="H634" s="8">
        <v>0</v>
      </c>
      <c r="I634" s="8">
        <v>576.4</v>
      </c>
      <c r="J634" s="8">
        <v>0</v>
      </c>
      <c r="K634" s="8">
        <v>0</v>
      </c>
      <c r="L634" s="8">
        <v>0</v>
      </c>
      <c r="M634" s="8">
        <v>440</v>
      </c>
      <c r="N634" s="8">
        <v>0</v>
      </c>
      <c r="O634" s="8">
        <v>440</v>
      </c>
      <c r="P634" s="8">
        <v>0</v>
      </c>
      <c r="Q634" s="8">
        <v>0</v>
      </c>
      <c r="R634" s="8">
        <v>17.5</v>
      </c>
      <c r="S634" s="8">
        <v>0</v>
      </c>
      <c r="T634" s="8">
        <v>0</v>
      </c>
      <c r="U634" s="8">
        <v>0</v>
      </c>
      <c r="V634" s="8">
        <v>0</v>
      </c>
      <c r="W634" s="8">
        <v>740</v>
      </c>
      <c r="X634" s="8">
        <v>0</v>
      </c>
      <c r="Y634" s="8">
        <v>740</v>
      </c>
      <c r="Z634" s="22">
        <v>0</v>
      </c>
      <c r="AA634" s="8">
        <f t="shared" si="1419"/>
        <v>0</v>
      </c>
      <c r="AB634" s="25"/>
    </row>
    <row r="635" spans="2:28">
      <c r="B635" s="16" t="s">
        <v>1</v>
      </c>
      <c r="C635" s="9" t="s">
        <v>29</v>
      </c>
      <c r="D635" s="8">
        <f t="shared" ref="D635:E636" si="1532">SUM(D636)</f>
        <v>60</v>
      </c>
      <c r="E635" s="8">
        <f t="shared" si="1532"/>
        <v>0</v>
      </c>
      <c r="F635" s="8">
        <f t="shared" ref="F635:H636" si="1533">SUM(F636)</f>
        <v>45</v>
      </c>
      <c r="G635" s="8">
        <f t="shared" si="1533"/>
        <v>0</v>
      </c>
      <c r="H635" s="8">
        <f t="shared" si="1533"/>
        <v>0</v>
      </c>
      <c r="I635" s="8">
        <f t="shared" ref="I635:L636" si="1534">SUM(I636)</f>
        <v>38.65</v>
      </c>
      <c r="J635" s="8">
        <f t="shared" si="1534"/>
        <v>0</v>
      </c>
      <c r="K635" s="8">
        <f t="shared" si="1534"/>
        <v>0</v>
      </c>
      <c r="L635" s="8">
        <f t="shared" si="1534"/>
        <v>0</v>
      </c>
      <c r="M635" s="8">
        <f t="shared" ref="M635:N636" si="1535">SUM(M636)</f>
        <v>60</v>
      </c>
      <c r="N635" s="8">
        <f t="shared" si="1535"/>
        <v>0</v>
      </c>
      <c r="O635" s="8">
        <f t="shared" ref="O635:Q636" si="1536">SUM(O636)</f>
        <v>60</v>
      </c>
      <c r="P635" s="8">
        <f t="shared" si="1536"/>
        <v>0</v>
      </c>
      <c r="Q635" s="8">
        <f t="shared" si="1536"/>
        <v>0</v>
      </c>
      <c r="R635" s="8">
        <f t="shared" ref="R635:V636" si="1537">SUM(R636)</f>
        <v>28.65</v>
      </c>
      <c r="S635" s="8">
        <f t="shared" si="1537"/>
        <v>0</v>
      </c>
      <c r="T635" s="8">
        <f t="shared" si="1537"/>
        <v>0</v>
      </c>
      <c r="U635" s="8">
        <f t="shared" si="1537"/>
        <v>0</v>
      </c>
      <c r="V635" s="8">
        <f t="shared" si="1537"/>
        <v>0</v>
      </c>
      <c r="W635" s="8">
        <f t="shared" ref="W635:X636" si="1538">SUM(W636)</f>
        <v>60</v>
      </c>
      <c r="X635" s="8">
        <f t="shared" si="1538"/>
        <v>0</v>
      </c>
      <c r="Y635" s="8">
        <f t="shared" ref="Y635:Z636" si="1539">SUM(Y636)</f>
        <v>60</v>
      </c>
      <c r="Z635" s="22">
        <f t="shared" si="1539"/>
        <v>0</v>
      </c>
      <c r="AA635" s="8">
        <f t="shared" si="1419"/>
        <v>0</v>
      </c>
      <c r="AB635" s="25"/>
    </row>
    <row r="636" spans="2:28">
      <c r="B636" s="16" t="s">
        <v>1</v>
      </c>
      <c r="C636" s="10" t="s">
        <v>30</v>
      </c>
      <c r="D636" s="8">
        <f t="shared" si="1532"/>
        <v>60</v>
      </c>
      <c r="E636" s="8">
        <f t="shared" si="1532"/>
        <v>0</v>
      </c>
      <c r="F636" s="8">
        <f t="shared" si="1533"/>
        <v>45</v>
      </c>
      <c r="G636" s="8">
        <f t="shared" si="1533"/>
        <v>0</v>
      </c>
      <c r="H636" s="8">
        <f t="shared" si="1533"/>
        <v>0</v>
      </c>
      <c r="I636" s="8">
        <f t="shared" si="1534"/>
        <v>38.65</v>
      </c>
      <c r="J636" s="8">
        <f t="shared" si="1534"/>
        <v>0</v>
      </c>
      <c r="K636" s="8">
        <f t="shared" si="1534"/>
        <v>0</v>
      </c>
      <c r="L636" s="8">
        <f t="shared" si="1534"/>
        <v>0</v>
      </c>
      <c r="M636" s="8">
        <f t="shared" si="1535"/>
        <v>60</v>
      </c>
      <c r="N636" s="8">
        <f t="shared" si="1535"/>
        <v>0</v>
      </c>
      <c r="O636" s="8">
        <f t="shared" si="1536"/>
        <v>60</v>
      </c>
      <c r="P636" s="8">
        <f t="shared" si="1536"/>
        <v>0</v>
      </c>
      <c r="Q636" s="8">
        <f t="shared" si="1536"/>
        <v>0</v>
      </c>
      <c r="R636" s="8">
        <f t="shared" si="1537"/>
        <v>28.65</v>
      </c>
      <c r="S636" s="8">
        <f t="shared" si="1537"/>
        <v>0</v>
      </c>
      <c r="T636" s="8">
        <f t="shared" si="1537"/>
        <v>0</v>
      </c>
      <c r="U636" s="8">
        <f t="shared" si="1537"/>
        <v>0</v>
      </c>
      <c r="V636" s="8">
        <f t="shared" si="1537"/>
        <v>0</v>
      </c>
      <c r="W636" s="8">
        <f t="shared" si="1538"/>
        <v>60</v>
      </c>
      <c r="X636" s="8">
        <f t="shared" si="1538"/>
        <v>0</v>
      </c>
      <c r="Y636" s="8">
        <f t="shared" si="1539"/>
        <v>60</v>
      </c>
      <c r="Z636" s="22">
        <f t="shared" si="1539"/>
        <v>0</v>
      </c>
      <c r="AA636" s="8">
        <f t="shared" si="1419"/>
        <v>0</v>
      </c>
      <c r="AB636" s="25"/>
    </row>
    <row r="637" spans="2:28" ht="30">
      <c r="B637" s="16" t="s">
        <v>1</v>
      </c>
      <c r="C637" s="11" t="s">
        <v>31</v>
      </c>
      <c r="D637" s="8">
        <v>60</v>
      </c>
      <c r="E637" s="8">
        <v>0</v>
      </c>
      <c r="F637" s="8">
        <v>45</v>
      </c>
      <c r="G637" s="8">
        <v>0</v>
      </c>
      <c r="H637" s="8">
        <v>0</v>
      </c>
      <c r="I637" s="8">
        <v>38.65</v>
      </c>
      <c r="J637" s="8">
        <v>0</v>
      </c>
      <c r="K637" s="8">
        <v>0</v>
      </c>
      <c r="L637" s="8">
        <v>0</v>
      </c>
      <c r="M637" s="8">
        <v>60</v>
      </c>
      <c r="N637" s="8">
        <v>0</v>
      </c>
      <c r="O637" s="8">
        <v>60</v>
      </c>
      <c r="P637" s="8">
        <v>0</v>
      </c>
      <c r="Q637" s="8">
        <v>0</v>
      </c>
      <c r="R637" s="8">
        <v>28.65</v>
      </c>
      <c r="S637" s="8">
        <v>0</v>
      </c>
      <c r="T637" s="8">
        <v>0</v>
      </c>
      <c r="U637" s="8">
        <v>0</v>
      </c>
      <c r="V637" s="8">
        <v>0</v>
      </c>
      <c r="W637" s="8">
        <v>60</v>
      </c>
      <c r="X637" s="8">
        <v>0</v>
      </c>
      <c r="Y637" s="8">
        <v>60</v>
      </c>
      <c r="Z637" s="22">
        <v>0</v>
      </c>
      <c r="AA637" s="8">
        <f t="shared" si="1419"/>
        <v>0</v>
      </c>
      <c r="AB637" s="25"/>
    </row>
    <row r="638" spans="2:28">
      <c r="B638" s="16" t="s">
        <v>232</v>
      </c>
      <c r="C638" s="5" t="s">
        <v>233</v>
      </c>
      <c r="D638" s="6">
        <f t="shared" ref="D638:E639" si="1540">SUM(D644,D647)</f>
        <v>0</v>
      </c>
      <c r="E638" s="6">
        <f t="shared" si="1540"/>
        <v>0</v>
      </c>
      <c r="F638" s="6">
        <f t="shared" ref="F638:H639" si="1541">SUM(F644,F647)</f>
        <v>0</v>
      </c>
      <c r="G638" s="6">
        <f t="shared" si="1541"/>
        <v>0</v>
      </c>
      <c r="H638" s="6">
        <f t="shared" si="1541"/>
        <v>0</v>
      </c>
      <c r="I638" s="6">
        <f t="shared" ref="I638:L638" si="1542">SUM(I644,I647)</f>
        <v>0</v>
      </c>
      <c r="J638" s="6">
        <f t="shared" si="1542"/>
        <v>0</v>
      </c>
      <c r="K638" s="6">
        <f t="shared" si="1542"/>
        <v>0</v>
      </c>
      <c r="L638" s="6">
        <f t="shared" si="1542"/>
        <v>0</v>
      </c>
      <c r="M638" s="6">
        <f t="shared" ref="M638:N639" si="1543">SUM(M644,M647)</f>
        <v>2650</v>
      </c>
      <c r="N638" s="6">
        <f t="shared" si="1543"/>
        <v>0</v>
      </c>
      <c r="O638" s="6">
        <f t="shared" ref="O638:Q639" si="1544">SUM(O644,O647)</f>
        <v>2650</v>
      </c>
      <c r="P638" s="6">
        <f t="shared" si="1544"/>
        <v>0</v>
      </c>
      <c r="Q638" s="6">
        <f t="shared" si="1544"/>
        <v>2547</v>
      </c>
      <c r="R638" s="6">
        <f t="shared" ref="R638:V638" si="1545">SUM(R644,R647)</f>
        <v>2524</v>
      </c>
      <c r="S638" s="6">
        <f t="shared" si="1545"/>
        <v>0</v>
      </c>
      <c r="T638" s="6">
        <f t="shared" si="1545"/>
        <v>0</v>
      </c>
      <c r="U638" s="6">
        <f t="shared" si="1545"/>
        <v>0</v>
      </c>
      <c r="V638" s="6">
        <f t="shared" si="1545"/>
        <v>2165.47478</v>
      </c>
      <c r="W638" s="6">
        <f t="shared" ref="W638:X639" si="1546">SUM(W644,W647)</f>
        <v>0</v>
      </c>
      <c r="X638" s="6">
        <f t="shared" si="1546"/>
        <v>0</v>
      </c>
      <c r="Y638" s="6">
        <f t="shared" ref="Y638:Z639" si="1547">SUM(Y644,Y647)</f>
        <v>0</v>
      </c>
      <c r="Z638" s="21">
        <f t="shared" si="1547"/>
        <v>0</v>
      </c>
      <c r="AA638" s="6">
        <f t="shared" si="1419"/>
        <v>0</v>
      </c>
      <c r="AB638" s="25"/>
    </row>
    <row r="639" spans="2:28">
      <c r="B639" s="16" t="s">
        <v>1</v>
      </c>
      <c r="C639" s="7" t="s">
        <v>23</v>
      </c>
      <c r="D639" s="8">
        <f t="shared" si="1540"/>
        <v>0</v>
      </c>
      <c r="E639" s="8">
        <f t="shared" si="1540"/>
        <v>0</v>
      </c>
      <c r="F639" s="8">
        <f t="shared" si="1541"/>
        <v>0</v>
      </c>
      <c r="G639" s="8">
        <f t="shared" si="1541"/>
        <v>0</v>
      </c>
      <c r="H639" s="8">
        <f t="shared" si="1541"/>
        <v>0</v>
      </c>
      <c r="I639" s="8">
        <f t="shared" ref="I639:L639" si="1548">SUM(I645,I648)</f>
        <v>0</v>
      </c>
      <c r="J639" s="8">
        <f t="shared" si="1548"/>
        <v>0</v>
      </c>
      <c r="K639" s="8">
        <f t="shared" si="1548"/>
        <v>0</v>
      </c>
      <c r="L639" s="8">
        <f t="shared" si="1548"/>
        <v>0</v>
      </c>
      <c r="M639" s="8">
        <f t="shared" si="1543"/>
        <v>2650</v>
      </c>
      <c r="N639" s="8">
        <f t="shared" si="1543"/>
        <v>0</v>
      </c>
      <c r="O639" s="8">
        <f t="shared" si="1544"/>
        <v>2650</v>
      </c>
      <c r="P639" s="8">
        <f t="shared" si="1544"/>
        <v>0</v>
      </c>
      <c r="Q639" s="8">
        <f t="shared" si="1544"/>
        <v>2547</v>
      </c>
      <c r="R639" s="8">
        <f t="shared" ref="R639:V639" si="1549">SUM(R645,R648)</f>
        <v>2524</v>
      </c>
      <c r="S639" s="8">
        <f t="shared" si="1549"/>
        <v>0</v>
      </c>
      <c r="T639" s="8">
        <f t="shared" si="1549"/>
        <v>0</v>
      </c>
      <c r="U639" s="8">
        <f t="shared" si="1549"/>
        <v>0</v>
      </c>
      <c r="V639" s="8">
        <f t="shared" si="1549"/>
        <v>2165.47478</v>
      </c>
      <c r="W639" s="8">
        <f t="shared" si="1546"/>
        <v>0</v>
      </c>
      <c r="X639" s="8">
        <f t="shared" si="1546"/>
        <v>0</v>
      </c>
      <c r="Y639" s="8">
        <f t="shared" si="1547"/>
        <v>0</v>
      </c>
      <c r="Z639" s="22">
        <f t="shared" si="1547"/>
        <v>0</v>
      </c>
      <c r="AA639" s="8">
        <f t="shared" si="1419"/>
        <v>0</v>
      </c>
      <c r="AB639" s="25"/>
    </row>
    <row r="640" spans="2:28">
      <c r="B640" s="16" t="s">
        <v>1</v>
      </c>
      <c r="C640" s="9" t="s">
        <v>24</v>
      </c>
      <c r="D640" s="8">
        <f t="shared" ref="D640:E642" si="1550">SUM(D649)</f>
        <v>0</v>
      </c>
      <c r="E640" s="8">
        <f t="shared" si="1550"/>
        <v>0</v>
      </c>
      <c r="F640" s="8">
        <f t="shared" ref="F640:H642" si="1551">SUM(F649)</f>
        <v>0</v>
      </c>
      <c r="G640" s="8">
        <f t="shared" si="1551"/>
        <v>0</v>
      </c>
      <c r="H640" s="8">
        <f t="shared" si="1551"/>
        <v>0</v>
      </c>
      <c r="I640" s="8">
        <f t="shared" ref="I640:L640" si="1552">SUM(I649)</f>
        <v>0</v>
      </c>
      <c r="J640" s="8">
        <f t="shared" si="1552"/>
        <v>0</v>
      </c>
      <c r="K640" s="8">
        <f t="shared" si="1552"/>
        <v>0</v>
      </c>
      <c r="L640" s="8">
        <f t="shared" si="1552"/>
        <v>0</v>
      </c>
      <c r="M640" s="8">
        <f t="shared" ref="M640:N642" si="1553">SUM(M649)</f>
        <v>0</v>
      </c>
      <c r="N640" s="8">
        <f t="shared" si="1553"/>
        <v>0</v>
      </c>
      <c r="O640" s="8">
        <f t="shared" ref="O640:Q642" si="1554">SUM(O649)</f>
        <v>0</v>
      </c>
      <c r="P640" s="8">
        <f t="shared" si="1554"/>
        <v>0</v>
      </c>
      <c r="Q640" s="8">
        <f t="shared" si="1554"/>
        <v>45.96</v>
      </c>
      <c r="R640" s="8">
        <f t="shared" ref="R640:V640" si="1555">SUM(R649)</f>
        <v>0</v>
      </c>
      <c r="S640" s="8">
        <f t="shared" si="1555"/>
        <v>0</v>
      </c>
      <c r="T640" s="8">
        <f t="shared" si="1555"/>
        <v>0</v>
      </c>
      <c r="U640" s="8">
        <f t="shared" si="1555"/>
        <v>0</v>
      </c>
      <c r="V640" s="8">
        <f t="shared" si="1555"/>
        <v>15</v>
      </c>
      <c r="W640" s="8">
        <f t="shared" ref="W640:X642" si="1556">SUM(W649)</f>
        <v>0</v>
      </c>
      <c r="X640" s="8">
        <f t="shared" si="1556"/>
        <v>0</v>
      </c>
      <c r="Y640" s="8">
        <f t="shared" ref="Y640:Z642" si="1557">SUM(Y649)</f>
        <v>0</v>
      </c>
      <c r="Z640" s="22">
        <f t="shared" si="1557"/>
        <v>0</v>
      </c>
      <c r="AA640" s="8">
        <f t="shared" si="1419"/>
        <v>0</v>
      </c>
      <c r="AB640" s="25"/>
    </row>
    <row r="641" spans="2:28">
      <c r="B641" s="16" t="s">
        <v>1</v>
      </c>
      <c r="C641" s="9" t="s">
        <v>25</v>
      </c>
      <c r="D641" s="8">
        <f t="shared" si="1550"/>
        <v>0</v>
      </c>
      <c r="E641" s="8">
        <f t="shared" si="1550"/>
        <v>0</v>
      </c>
      <c r="F641" s="8">
        <f t="shared" si="1551"/>
        <v>0</v>
      </c>
      <c r="G641" s="8">
        <f t="shared" si="1551"/>
        <v>0</v>
      </c>
      <c r="H641" s="8">
        <f t="shared" si="1551"/>
        <v>0</v>
      </c>
      <c r="I641" s="8">
        <f t="shared" ref="I641:L641" si="1558">SUM(I650)</f>
        <v>0</v>
      </c>
      <c r="J641" s="8">
        <f t="shared" si="1558"/>
        <v>0</v>
      </c>
      <c r="K641" s="8">
        <f t="shared" si="1558"/>
        <v>0</v>
      </c>
      <c r="L641" s="8">
        <f t="shared" si="1558"/>
        <v>0</v>
      </c>
      <c r="M641" s="8">
        <f t="shared" si="1553"/>
        <v>0</v>
      </c>
      <c r="N641" s="8">
        <f t="shared" si="1553"/>
        <v>0</v>
      </c>
      <c r="O641" s="8">
        <f t="shared" si="1554"/>
        <v>0</v>
      </c>
      <c r="P641" s="8">
        <f t="shared" si="1554"/>
        <v>0</v>
      </c>
      <c r="Q641" s="8">
        <f t="shared" si="1554"/>
        <v>1.04</v>
      </c>
      <c r="R641" s="8">
        <f t="shared" ref="R641:V641" si="1559">SUM(R650)</f>
        <v>0</v>
      </c>
      <c r="S641" s="8">
        <f t="shared" si="1559"/>
        <v>0</v>
      </c>
      <c r="T641" s="8">
        <f t="shared" si="1559"/>
        <v>0</v>
      </c>
      <c r="U641" s="8">
        <f t="shared" si="1559"/>
        <v>0</v>
      </c>
      <c r="V641" s="8">
        <f t="shared" si="1559"/>
        <v>0.47477999999999998</v>
      </c>
      <c r="W641" s="8">
        <f t="shared" si="1556"/>
        <v>0</v>
      </c>
      <c r="X641" s="8">
        <f t="shared" si="1556"/>
        <v>0</v>
      </c>
      <c r="Y641" s="8">
        <f t="shared" si="1557"/>
        <v>0</v>
      </c>
      <c r="Z641" s="22">
        <f t="shared" si="1557"/>
        <v>0</v>
      </c>
      <c r="AA641" s="8">
        <f t="shared" si="1419"/>
        <v>0</v>
      </c>
      <c r="AB641" s="25"/>
    </row>
    <row r="642" spans="2:28">
      <c r="B642" s="16" t="s">
        <v>1</v>
      </c>
      <c r="C642" s="9" t="s">
        <v>26</v>
      </c>
      <c r="D642" s="8">
        <f t="shared" si="1550"/>
        <v>0</v>
      </c>
      <c r="E642" s="8">
        <f t="shared" si="1550"/>
        <v>0</v>
      </c>
      <c r="F642" s="8">
        <f t="shared" si="1551"/>
        <v>0</v>
      </c>
      <c r="G642" s="8">
        <f t="shared" si="1551"/>
        <v>0</v>
      </c>
      <c r="H642" s="8">
        <f t="shared" si="1551"/>
        <v>0</v>
      </c>
      <c r="I642" s="8">
        <f t="shared" ref="I642:L642" si="1560">SUM(I651)</f>
        <v>0</v>
      </c>
      <c r="J642" s="8">
        <f t="shared" si="1560"/>
        <v>0</v>
      </c>
      <c r="K642" s="8">
        <f t="shared" si="1560"/>
        <v>0</v>
      </c>
      <c r="L642" s="8">
        <f t="shared" si="1560"/>
        <v>0</v>
      </c>
      <c r="M642" s="8">
        <f t="shared" si="1553"/>
        <v>0</v>
      </c>
      <c r="N642" s="8">
        <f t="shared" si="1553"/>
        <v>0</v>
      </c>
      <c r="O642" s="8">
        <f t="shared" si="1554"/>
        <v>0</v>
      </c>
      <c r="P642" s="8">
        <f t="shared" si="1554"/>
        <v>0</v>
      </c>
      <c r="Q642" s="8">
        <f t="shared" si="1554"/>
        <v>2500</v>
      </c>
      <c r="R642" s="8">
        <f t="shared" ref="R642:V642" si="1561">SUM(R651)</f>
        <v>0</v>
      </c>
      <c r="S642" s="8">
        <f t="shared" si="1561"/>
        <v>0</v>
      </c>
      <c r="T642" s="8">
        <f t="shared" si="1561"/>
        <v>0</v>
      </c>
      <c r="U642" s="8">
        <f t="shared" si="1561"/>
        <v>0</v>
      </c>
      <c r="V642" s="8">
        <f t="shared" si="1561"/>
        <v>2150</v>
      </c>
      <c r="W642" s="8">
        <f t="shared" si="1556"/>
        <v>0</v>
      </c>
      <c r="X642" s="8">
        <f t="shared" si="1556"/>
        <v>0</v>
      </c>
      <c r="Y642" s="8">
        <f t="shared" si="1557"/>
        <v>0</v>
      </c>
      <c r="Z642" s="22">
        <f t="shared" si="1557"/>
        <v>0</v>
      </c>
      <c r="AA642" s="8">
        <f t="shared" si="1419"/>
        <v>0</v>
      </c>
      <c r="AB642" s="25"/>
    </row>
    <row r="643" spans="2:28">
      <c r="B643" s="16" t="s">
        <v>1</v>
      </c>
      <c r="C643" s="9" t="s">
        <v>27</v>
      </c>
      <c r="D643" s="8">
        <f>SUM(D646)</f>
        <v>0</v>
      </c>
      <c r="E643" s="8">
        <f>SUM(E646)</f>
        <v>0</v>
      </c>
      <c r="F643" s="8">
        <f t="shared" ref="F643:H643" si="1562">SUM(F646)</f>
        <v>0</v>
      </c>
      <c r="G643" s="8">
        <f t="shared" si="1562"/>
        <v>0</v>
      </c>
      <c r="H643" s="8">
        <f t="shared" si="1562"/>
        <v>0</v>
      </c>
      <c r="I643" s="8">
        <f t="shared" ref="I643:L643" si="1563">SUM(I646)</f>
        <v>0</v>
      </c>
      <c r="J643" s="8">
        <f t="shared" si="1563"/>
        <v>0</v>
      </c>
      <c r="K643" s="8">
        <f t="shared" si="1563"/>
        <v>0</v>
      </c>
      <c r="L643" s="8">
        <f t="shared" si="1563"/>
        <v>0</v>
      </c>
      <c r="M643" s="8">
        <f>SUM(M646)</f>
        <v>2650</v>
      </c>
      <c r="N643" s="8">
        <f>SUM(N646)</f>
        <v>0</v>
      </c>
      <c r="O643" s="8">
        <f t="shared" ref="O643:Q643" si="1564">SUM(O646)</f>
        <v>2650</v>
      </c>
      <c r="P643" s="8">
        <f t="shared" si="1564"/>
        <v>0</v>
      </c>
      <c r="Q643" s="8">
        <f t="shared" si="1564"/>
        <v>0</v>
      </c>
      <c r="R643" s="8">
        <f t="shared" ref="R643:V643" si="1565">SUM(R646)</f>
        <v>2524</v>
      </c>
      <c r="S643" s="8">
        <f t="shared" si="1565"/>
        <v>0</v>
      </c>
      <c r="T643" s="8">
        <f t="shared" si="1565"/>
        <v>0</v>
      </c>
      <c r="U643" s="8">
        <f t="shared" si="1565"/>
        <v>0</v>
      </c>
      <c r="V643" s="8">
        <f t="shared" si="1565"/>
        <v>0</v>
      </c>
      <c r="W643" s="8">
        <f>SUM(W646)</f>
        <v>0</v>
      </c>
      <c r="X643" s="8">
        <f>SUM(X646)</f>
        <v>0</v>
      </c>
      <c r="Y643" s="8">
        <f>SUM(Y646)</f>
        <v>0</v>
      </c>
      <c r="Z643" s="22">
        <f>SUM(Z646)</f>
        <v>0</v>
      </c>
      <c r="AA643" s="8">
        <f t="shared" si="1419"/>
        <v>0</v>
      </c>
      <c r="AB643" s="25"/>
    </row>
    <row r="644" spans="2:28">
      <c r="B644" s="16" t="s">
        <v>234</v>
      </c>
      <c r="C644" s="5" t="s">
        <v>233</v>
      </c>
      <c r="D644" s="6">
        <f t="shared" ref="D644:E645" si="1566">SUM(D645)</f>
        <v>0</v>
      </c>
      <c r="E644" s="6">
        <f t="shared" si="1566"/>
        <v>0</v>
      </c>
      <c r="F644" s="6">
        <f t="shared" ref="F644:H645" si="1567">SUM(F645)</f>
        <v>0</v>
      </c>
      <c r="G644" s="6">
        <f t="shared" si="1567"/>
        <v>0</v>
      </c>
      <c r="H644" s="6">
        <f t="shared" si="1567"/>
        <v>0</v>
      </c>
      <c r="I644" s="6">
        <f t="shared" ref="I644:L645" si="1568">SUM(I645)</f>
        <v>0</v>
      </c>
      <c r="J644" s="6">
        <f t="shared" si="1568"/>
        <v>0</v>
      </c>
      <c r="K644" s="6">
        <f t="shared" si="1568"/>
        <v>0</v>
      </c>
      <c r="L644" s="6">
        <f t="shared" si="1568"/>
        <v>0</v>
      </c>
      <c r="M644" s="6">
        <f t="shared" ref="M644:N645" si="1569">SUM(M645)</f>
        <v>2650</v>
      </c>
      <c r="N644" s="6">
        <f t="shared" si="1569"/>
        <v>0</v>
      </c>
      <c r="O644" s="6">
        <f t="shared" ref="O644:Q645" si="1570">SUM(O645)</f>
        <v>2650</v>
      </c>
      <c r="P644" s="6">
        <f t="shared" si="1570"/>
        <v>0</v>
      </c>
      <c r="Q644" s="6">
        <f t="shared" si="1570"/>
        <v>0</v>
      </c>
      <c r="R644" s="6">
        <f t="shared" ref="R644:V645" si="1571">SUM(R645)</f>
        <v>2524</v>
      </c>
      <c r="S644" s="6">
        <f t="shared" si="1571"/>
        <v>0</v>
      </c>
      <c r="T644" s="6">
        <f t="shared" si="1571"/>
        <v>0</v>
      </c>
      <c r="U644" s="6">
        <f t="shared" si="1571"/>
        <v>0</v>
      </c>
      <c r="V644" s="6">
        <f t="shared" si="1571"/>
        <v>0</v>
      </c>
      <c r="W644" s="6">
        <f t="shared" ref="W644:X645" si="1572">SUM(W645)</f>
        <v>0</v>
      </c>
      <c r="X644" s="6">
        <f t="shared" si="1572"/>
        <v>0</v>
      </c>
      <c r="Y644" s="6">
        <f t="shared" ref="Y644:Z645" si="1573">SUM(Y645)</f>
        <v>0</v>
      </c>
      <c r="Z644" s="21">
        <f t="shared" si="1573"/>
        <v>0</v>
      </c>
      <c r="AA644" s="6">
        <f t="shared" si="1419"/>
        <v>0</v>
      </c>
      <c r="AB644" s="25"/>
    </row>
    <row r="645" spans="2:28">
      <c r="B645" s="16" t="s">
        <v>1</v>
      </c>
      <c r="C645" s="7" t="s">
        <v>23</v>
      </c>
      <c r="D645" s="8">
        <f t="shared" si="1566"/>
        <v>0</v>
      </c>
      <c r="E645" s="8">
        <f t="shared" si="1566"/>
        <v>0</v>
      </c>
      <c r="F645" s="8">
        <f t="shared" si="1567"/>
        <v>0</v>
      </c>
      <c r="G645" s="8">
        <f t="shared" si="1567"/>
        <v>0</v>
      </c>
      <c r="H645" s="8">
        <f t="shared" si="1567"/>
        <v>0</v>
      </c>
      <c r="I645" s="8">
        <f t="shared" si="1568"/>
        <v>0</v>
      </c>
      <c r="J645" s="8">
        <f t="shared" si="1568"/>
        <v>0</v>
      </c>
      <c r="K645" s="8">
        <f t="shared" si="1568"/>
        <v>0</v>
      </c>
      <c r="L645" s="8">
        <f t="shared" si="1568"/>
        <v>0</v>
      </c>
      <c r="M645" s="8">
        <f t="shared" si="1569"/>
        <v>2650</v>
      </c>
      <c r="N645" s="8">
        <f t="shared" si="1569"/>
        <v>0</v>
      </c>
      <c r="O645" s="8">
        <f t="shared" si="1570"/>
        <v>2650</v>
      </c>
      <c r="P645" s="8">
        <f t="shared" si="1570"/>
        <v>0</v>
      </c>
      <c r="Q645" s="8">
        <f t="shared" si="1570"/>
        <v>0</v>
      </c>
      <c r="R645" s="8">
        <f t="shared" si="1571"/>
        <v>2524</v>
      </c>
      <c r="S645" s="8">
        <f t="shared" si="1571"/>
        <v>0</v>
      </c>
      <c r="T645" s="8">
        <f t="shared" si="1571"/>
        <v>0</v>
      </c>
      <c r="U645" s="8">
        <f t="shared" si="1571"/>
        <v>0</v>
      </c>
      <c r="V645" s="8">
        <f t="shared" si="1571"/>
        <v>0</v>
      </c>
      <c r="W645" s="8">
        <f t="shared" si="1572"/>
        <v>0</v>
      </c>
      <c r="X645" s="8">
        <f t="shared" si="1572"/>
        <v>0</v>
      </c>
      <c r="Y645" s="8">
        <f t="shared" si="1573"/>
        <v>0</v>
      </c>
      <c r="Z645" s="22">
        <f t="shared" si="1573"/>
        <v>0</v>
      </c>
      <c r="AA645" s="8">
        <f t="shared" si="1419"/>
        <v>0</v>
      </c>
      <c r="AB645" s="25"/>
    </row>
    <row r="646" spans="2:28">
      <c r="B646" s="16" t="s">
        <v>1</v>
      </c>
      <c r="C646" s="9" t="s">
        <v>27</v>
      </c>
      <c r="D646" s="8">
        <v>0</v>
      </c>
      <c r="E646" s="8">
        <v>0</v>
      </c>
      <c r="F646" s="8">
        <v>0</v>
      </c>
      <c r="G646" s="8">
        <v>0</v>
      </c>
      <c r="H646" s="8">
        <v>0</v>
      </c>
      <c r="I646" s="8">
        <v>0</v>
      </c>
      <c r="J646" s="8">
        <v>0</v>
      </c>
      <c r="K646" s="8">
        <v>0</v>
      </c>
      <c r="L646" s="8">
        <v>0</v>
      </c>
      <c r="M646" s="8">
        <v>2650</v>
      </c>
      <c r="N646" s="8">
        <v>0</v>
      </c>
      <c r="O646" s="8">
        <v>2650</v>
      </c>
      <c r="P646" s="8">
        <v>0</v>
      </c>
      <c r="Q646" s="8">
        <v>0</v>
      </c>
      <c r="R646" s="8">
        <v>2524</v>
      </c>
      <c r="S646" s="8">
        <v>0</v>
      </c>
      <c r="T646" s="8">
        <v>0</v>
      </c>
      <c r="U646" s="8">
        <v>0</v>
      </c>
      <c r="V646" s="8">
        <v>0</v>
      </c>
      <c r="W646" s="8">
        <v>0</v>
      </c>
      <c r="X646" s="8">
        <v>0</v>
      </c>
      <c r="Y646" s="8">
        <v>0</v>
      </c>
      <c r="Z646" s="22">
        <v>0</v>
      </c>
      <c r="AA646" s="8">
        <f t="shared" si="1419"/>
        <v>0</v>
      </c>
      <c r="AB646" s="25"/>
    </row>
    <row r="647" spans="2:28">
      <c r="B647" s="16" t="s">
        <v>235</v>
      </c>
      <c r="C647" s="5" t="s">
        <v>236</v>
      </c>
      <c r="D647" s="6">
        <f>SUM(D648)</f>
        <v>0</v>
      </c>
      <c r="E647" s="6">
        <f>SUM(E648)</f>
        <v>0</v>
      </c>
      <c r="F647" s="6">
        <f t="shared" ref="F647:H647" si="1574">SUM(F648)</f>
        <v>0</v>
      </c>
      <c r="G647" s="6">
        <f t="shared" si="1574"/>
        <v>0</v>
      </c>
      <c r="H647" s="6">
        <f t="shared" si="1574"/>
        <v>0</v>
      </c>
      <c r="I647" s="6">
        <f t="shared" ref="I647:L647" si="1575">SUM(I648)</f>
        <v>0</v>
      </c>
      <c r="J647" s="6">
        <f t="shared" si="1575"/>
        <v>0</v>
      </c>
      <c r="K647" s="6">
        <f t="shared" si="1575"/>
        <v>0</v>
      </c>
      <c r="L647" s="6">
        <f t="shared" si="1575"/>
        <v>0</v>
      </c>
      <c r="M647" s="6">
        <f>SUM(M648)</f>
        <v>0</v>
      </c>
      <c r="N647" s="6">
        <f>SUM(N648)</f>
        <v>0</v>
      </c>
      <c r="O647" s="6">
        <f t="shared" ref="O647:Q647" si="1576">SUM(O648)</f>
        <v>0</v>
      </c>
      <c r="P647" s="6">
        <f t="shared" si="1576"/>
        <v>0</v>
      </c>
      <c r="Q647" s="6">
        <f t="shared" si="1576"/>
        <v>2547</v>
      </c>
      <c r="R647" s="6">
        <f t="shared" ref="R647:V647" si="1577">SUM(R648)</f>
        <v>0</v>
      </c>
      <c r="S647" s="6">
        <f t="shared" si="1577"/>
        <v>0</v>
      </c>
      <c r="T647" s="6">
        <f t="shared" si="1577"/>
        <v>0</v>
      </c>
      <c r="U647" s="6">
        <f t="shared" si="1577"/>
        <v>0</v>
      </c>
      <c r="V647" s="6">
        <f t="shared" si="1577"/>
        <v>2165.47478</v>
      </c>
      <c r="W647" s="6">
        <f>SUM(W648)</f>
        <v>0</v>
      </c>
      <c r="X647" s="6">
        <f>SUM(X648)</f>
        <v>0</v>
      </c>
      <c r="Y647" s="6">
        <f>SUM(Y648)</f>
        <v>0</v>
      </c>
      <c r="Z647" s="21">
        <f>SUM(Z648)</f>
        <v>0</v>
      </c>
      <c r="AA647" s="6">
        <f t="shared" si="1419"/>
        <v>0</v>
      </c>
      <c r="AB647" s="25"/>
    </row>
    <row r="648" spans="2:28">
      <c r="B648" s="16" t="s">
        <v>1</v>
      </c>
      <c r="C648" s="7" t="s">
        <v>23</v>
      </c>
      <c r="D648" s="8">
        <f>SUM(D649:D651)</f>
        <v>0</v>
      </c>
      <c r="E648" s="8">
        <f>SUM(E649:E651)</f>
        <v>0</v>
      </c>
      <c r="F648" s="8">
        <f t="shared" ref="F648:H648" si="1578">SUM(F649:F651)</f>
        <v>0</v>
      </c>
      <c r="G648" s="8">
        <f t="shared" si="1578"/>
        <v>0</v>
      </c>
      <c r="H648" s="8">
        <f t="shared" si="1578"/>
        <v>0</v>
      </c>
      <c r="I648" s="8">
        <f t="shared" ref="I648:L648" si="1579">SUM(I649:I651)</f>
        <v>0</v>
      </c>
      <c r="J648" s="8">
        <f t="shared" si="1579"/>
        <v>0</v>
      </c>
      <c r="K648" s="8">
        <f t="shared" si="1579"/>
        <v>0</v>
      </c>
      <c r="L648" s="8">
        <f t="shared" si="1579"/>
        <v>0</v>
      </c>
      <c r="M648" s="8">
        <f>SUM(M649:M651)</f>
        <v>0</v>
      </c>
      <c r="N648" s="8">
        <f>SUM(N649:N651)</f>
        <v>0</v>
      </c>
      <c r="O648" s="8">
        <f t="shared" ref="O648:Q648" si="1580">SUM(O649:O651)</f>
        <v>0</v>
      </c>
      <c r="P648" s="8">
        <f t="shared" si="1580"/>
        <v>0</v>
      </c>
      <c r="Q648" s="8">
        <f t="shared" si="1580"/>
        <v>2547</v>
      </c>
      <c r="R648" s="8">
        <f t="shared" ref="R648:V648" si="1581">SUM(R649:R651)</f>
        <v>0</v>
      </c>
      <c r="S648" s="8">
        <f t="shared" si="1581"/>
        <v>0</v>
      </c>
      <c r="T648" s="8">
        <f t="shared" si="1581"/>
        <v>0</v>
      </c>
      <c r="U648" s="8">
        <f t="shared" si="1581"/>
        <v>0</v>
      </c>
      <c r="V648" s="8">
        <f t="shared" si="1581"/>
        <v>2165.47478</v>
      </c>
      <c r="W648" s="8">
        <f>SUM(W649:W651)</f>
        <v>0</v>
      </c>
      <c r="X648" s="8">
        <f>SUM(X649:X651)</f>
        <v>0</v>
      </c>
      <c r="Y648" s="8">
        <f>SUM(Y649:Y651)</f>
        <v>0</v>
      </c>
      <c r="Z648" s="22">
        <f>SUM(Z649:Z651)</f>
        <v>0</v>
      </c>
      <c r="AA648" s="8">
        <f t="shared" ref="AA648:AA711" si="1582">Y648-W648</f>
        <v>0</v>
      </c>
      <c r="AB648" s="25"/>
    </row>
    <row r="649" spans="2:28">
      <c r="B649" s="16" t="s">
        <v>1</v>
      </c>
      <c r="C649" s="9" t="s">
        <v>24</v>
      </c>
      <c r="D649" s="8">
        <v>0</v>
      </c>
      <c r="E649" s="8">
        <v>0</v>
      </c>
      <c r="F649" s="8">
        <v>0</v>
      </c>
      <c r="G649" s="8">
        <v>0</v>
      </c>
      <c r="H649" s="8">
        <v>0</v>
      </c>
      <c r="I649" s="8">
        <v>0</v>
      </c>
      <c r="J649" s="8">
        <v>0</v>
      </c>
      <c r="K649" s="8">
        <v>0</v>
      </c>
      <c r="L649" s="8">
        <v>0</v>
      </c>
      <c r="M649" s="8">
        <v>0</v>
      </c>
      <c r="N649" s="8">
        <v>0</v>
      </c>
      <c r="O649" s="8">
        <v>0</v>
      </c>
      <c r="P649" s="8">
        <v>0</v>
      </c>
      <c r="Q649" s="8">
        <v>45.96</v>
      </c>
      <c r="R649" s="8">
        <v>0</v>
      </c>
      <c r="S649" s="8">
        <v>0</v>
      </c>
      <c r="T649" s="8">
        <v>0</v>
      </c>
      <c r="U649" s="8">
        <v>0</v>
      </c>
      <c r="V649" s="8">
        <v>15</v>
      </c>
      <c r="W649" s="8">
        <v>0</v>
      </c>
      <c r="X649" s="8">
        <v>0</v>
      </c>
      <c r="Y649" s="8">
        <v>0</v>
      </c>
      <c r="Z649" s="22">
        <v>0</v>
      </c>
      <c r="AA649" s="8">
        <f t="shared" si="1582"/>
        <v>0</v>
      </c>
      <c r="AB649" s="25"/>
    </row>
    <row r="650" spans="2:28">
      <c r="B650" s="16" t="s">
        <v>1</v>
      </c>
      <c r="C650" s="9" t="s">
        <v>25</v>
      </c>
      <c r="D650" s="8">
        <v>0</v>
      </c>
      <c r="E650" s="8">
        <v>0</v>
      </c>
      <c r="F650" s="8">
        <v>0</v>
      </c>
      <c r="G650" s="8">
        <v>0</v>
      </c>
      <c r="H650" s="8">
        <v>0</v>
      </c>
      <c r="I650" s="8">
        <v>0</v>
      </c>
      <c r="J650" s="8">
        <v>0</v>
      </c>
      <c r="K650" s="8">
        <v>0</v>
      </c>
      <c r="L650" s="8">
        <v>0</v>
      </c>
      <c r="M650" s="8">
        <v>0</v>
      </c>
      <c r="N650" s="8">
        <v>0</v>
      </c>
      <c r="O650" s="8">
        <v>0</v>
      </c>
      <c r="P650" s="8">
        <v>0</v>
      </c>
      <c r="Q650" s="8">
        <v>1.04</v>
      </c>
      <c r="R650" s="8">
        <v>0</v>
      </c>
      <c r="S650" s="8">
        <v>0</v>
      </c>
      <c r="T650" s="8">
        <v>0</v>
      </c>
      <c r="U650" s="8">
        <v>0</v>
      </c>
      <c r="V650" s="8">
        <v>0.47477999999999998</v>
      </c>
      <c r="W650" s="8">
        <v>0</v>
      </c>
      <c r="X650" s="8">
        <v>0</v>
      </c>
      <c r="Y650" s="8">
        <v>0</v>
      </c>
      <c r="Z650" s="22">
        <v>0</v>
      </c>
      <c r="AA650" s="8">
        <f t="shared" si="1582"/>
        <v>0</v>
      </c>
      <c r="AB650" s="25"/>
    </row>
    <row r="651" spans="2:28">
      <c r="B651" s="16" t="s">
        <v>1</v>
      </c>
      <c r="C651" s="9" t="s">
        <v>26</v>
      </c>
      <c r="D651" s="8">
        <v>0</v>
      </c>
      <c r="E651" s="8">
        <v>0</v>
      </c>
      <c r="F651" s="8">
        <v>0</v>
      </c>
      <c r="G651" s="8">
        <v>0</v>
      </c>
      <c r="H651" s="8">
        <v>0</v>
      </c>
      <c r="I651" s="8">
        <v>0</v>
      </c>
      <c r="J651" s="8">
        <v>0</v>
      </c>
      <c r="K651" s="8">
        <v>0</v>
      </c>
      <c r="L651" s="8">
        <v>0</v>
      </c>
      <c r="M651" s="8">
        <v>0</v>
      </c>
      <c r="N651" s="8">
        <v>0</v>
      </c>
      <c r="O651" s="8">
        <v>0</v>
      </c>
      <c r="P651" s="8">
        <v>0</v>
      </c>
      <c r="Q651" s="8">
        <v>2500</v>
      </c>
      <c r="R651" s="8">
        <v>0</v>
      </c>
      <c r="S651" s="8">
        <v>0</v>
      </c>
      <c r="T651" s="8">
        <v>0</v>
      </c>
      <c r="U651" s="8">
        <v>0</v>
      </c>
      <c r="V651" s="8">
        <v>2150</v>
      </c>
      <c r="W651" s="8">
        <v>0</v>
      </c>
      <c r="X651" s="8">
        <v>0</v>
      </c>
      <c r="Y651" s="8">
        <v>0</v>
      </c>
      <c r="Z651" s="22">
        <v>0</v>
      </c>
      <c r="AA651" s="8">
        <f t="shared" si="1582"/>
        <v>0</v>
      </c>
      <c r="AB651" s="25"/>
    </row>
    <row r="652" spans="2:28" ht="30">
      <c r="B652" s="16" t="s">
        <v>237</v>
      </c>
      <c r="C652" s="5" t="s">
        <v>238</v>
      </c>
      <c r="D652" s="6">
        <f>SUM(D661,D670,D672)</f>
        <v>20000</v>
      </c>
      <c r="E652" s="6">
        <f>SUM(E661,E670,E672)</f>
        <v>0</v>
      </c>
      <c r="F652" s="6">
        <f t="shared" ref="F652:H652" si="1583">SUM(F661,F670,F672)</f>
        <v>6798.64</v>
      </c>
      <c r="G652" s="6">
        <f t="shared" si="1583"/>
        <v>0</v>
      </c>
      <c r="H652" s="6">
        <f t="shared" si="1583"/>
        <v>0</v>
      </c>
      <c r="I652" s="6">
        <f t="shared" ref="I652:L652" si="1584">SUM(I661,I670,I672)</f>
        <v>6247.5800499999996</v>
      </c>
      <c r="J652" s="6">
        <f t="shared" si="1584"/>
        <v>0</v>
      </c>
      <c r="K652" s="6">
        <f t="shared" si="1584"/>
        <v>0</v>
      </c>
      <c r="L652" s="6">
        <f t="shared" si="1584"/>
        <v>0</v>
      </c>
      <c r="M652" s="6">
        <f>SUM(M661,M670,M672)</f>
        <v>55000</v>
      </c>
      <c r="N652" s="6">
        <f>SUM(N661,N670,N672)</f>
        <v>0</v>
      </c>
      <c r="O652" s="6">
        <f t="shared" ref="O652:Q652" si="1585">SUM(O661,O670,O672)</f>
        <v>53700</v>
      </c>
      <c r="P652" s="6">
        <f t="shared" si="1585"/>
        <v>0</v>
      </c>
      <c r="Q652" s="6">
        <f t="shared" si="1585"/>
        <v>0</v>
      </c>
      <c r="R652" s="6">
        <f t="shared" ref="R652:V652" si="1586">SUM(R661,R670,R672)</f>
        <v>15077.106589999999</v>
      </c>
      <c r="S652" s="6">
        <f t="shared" si="1586"/>
        <v>0</v>
      </c>
      <c r="T652" s="6">
        <f t="shared" si="1586"/>
        <v>0</v>
      </c>
      <c r="U652" s="6">
        <f t="shared" si="1586"/>
        <v>0</v>
      </c>
      <c r="V652" s="6">
        <f t="shared" si="1586"/>
        <v>0</v>
      </c>
      <c r="W652" s="6">
        <f>SUM(W661,W670,W672)</f>
        <v>55000</v>
      </c>
      <c r="X652" s="6">
        <f>SUM(X661,X670,X672)</f>
        <v>0</v>
      </c>
      <c r="Y652" s="6">
        <f>SUM(Y661,Y670,Y672)</f>
        <v>55000</v>
      </c>
      <c r="Z652" s="21">
        <f>SUM(Z661,Z670,Z672)</f>
        <v>0</v>
      </c>
      <c r="AA652" s="6">
        <f t="shared" si="1582"/>
        <v>0</v>
      </c>
      <c r="AB652" s="25"/>
    </row>
    <row r="653" spans="2:28">
      <c r="B653" s="16" t="s">
        <v>1</v>
      </c>
      <c r="C653" s="7" t="s">
        <v>22</v>
      </c>
      <c r="D653" s="8">
        <f t="shared" ref="D653:E659" si="1587">SUM(D662)</f>
        <v>3</v>
      </c>
      <c r="E653" s="8">
        <f t="shared" si="1587"/>
        <v>0</v>
      </c>
      <c r="F653" s="8">
        <f t="shared" ref="F653:H659" si="1588">SUM(F662)</f>
        <v>0</v>
      </c>
      <c r="G653" s="8">
        <f t="shared" si="1588"/>
        <v>0</v>
      </c>
      <c r="H653" s="8">
        <f t="shared" si="1588"/>
        <v>0</v>
      </c>
      <c r="I653" s="8">
        <f t="shared" ref="I653:L653" si="1589">SUM(I662)</f>
        <v>0</v>
      </c>
      <c r="J653" s="8">
        <f t="shared" si="1589"/>
        <v>0</v>
      </c>
      <c r="K653" s="8">
        <f t="shared" si="1589"/>
        <v>0</v>
      </c>
      <c r="L653" s="8">
        <f t="shared" si="1589"/>
        <v>0</v>
      </c>
      <c r="M653" s="8">
        <f t="shared" ref="M653:N659" si="1590">SUM(M662)</f>
        <v>8</v>
      </c>
      <c r="N653" s="8">
        <f t="shared" si="1590"/>
        <v>0</v>
      </c>
      <c r="O653" s="8">
        <f t="shared" ref="O653:Q659" si="1591">SUM(O662)</f>
        <v>0</v>
      </c>
      <c r="P653" s="8">
        <f t="shared" si="1591"/>
        <v>0</v>
      </c>
      <c r="Q653" s="8">
        <f t="shared" si="1591"/>
        <v>0</v>
      </c>
      <c r="R653" s="8">
        <f t="shared" ref="R653:V653" si="1592">SUM(R662)</f>
        <v>0</v>
      </c>
      <c r="S653" s="8">
        <f t="shared" si="1592"/>
        <v>0</v>
      </c>
      <c r="T653" s="8">
        <f t="shared" si="1592"/>
        <v>0</v>
      </c>
      <c r="U653" s="8">
        <f t="shared" si="1592"/>
        <v>0</v>
      </c>
      <c r="V653" s="8">
        <f t="shared" si="1592"/>
        <v>0</v>
      </c>
      <c r="W653" s="8">
        <f t="shared" ref="W653:X659" si="1593">SUM(W662)</f>
        <v>8</v>
      </c>
      <c r="X653" s="8">
        <f t="shared" si="1593"/>
        <v>0</v>
      </c>
      <c r="Y653" s="8">
        <f t="shared" ref="Y653:Z659" si="1594">SUM(Y662)</f>
        <v>8</v>
      </c>
      <c r="Z653" s="22">
        <f t="shared" si="1594"/>
        <v>0</v>
      </c>
      <c r="AA653" s="8">
        <f t="shared" si="1582"/>
        <v>0</v>
      </c>
      <c r="AB653" s="25"/>
    </row>
    <row r="654" spans="2:28">
      <c r="B654" s="16" t="s">
        <v>1</v>
      </c>
      <c r="C654" s="7" t="s">
        <v>23</v>
      </c>
      <c r="D654" s="8">
        <f t="shared" si="1587"/>
        <v>6100</v>
      </c>
      <c r="E654" s="8">
        <f t="shared" si="1587"/>
        <v>0</v>
      </c>
      <c r="F654" s="8">
        <f t="shared" si="1588"/>
        <v>754.67000000000007</v>
      </c>
      <c r="G654" s="8">
        <f t="shared" si="1588"/>
        <v>0</v>
      </c>
      <c r="H654" s="8">
        <f t="shared" si="1588"/>
        <v>0</v>
      </c>
      <c r="I654" s="8">
        <f t="shared" ref="I654:L654" si="1595">SUM(I663)</f>
        <v>713.57506999999998</v>
      </c>
      <c r="J654" s="8">
        <f t="shared" si="1595"/>
        <v>0</v>
      </c>
      <c r="K654" s="8">
        <f t="shared" si="1595"/>
        <v>0</v>
      </c>
      <c r="L654" s="8">
        <f t="shared" si="1595"/>
        <v>0</v>
      </c>
      <c r="M654" s="8">
        <f t="shared" si="1590"/>
        <v>500</v>
      </c>
      <c r="N654" s="8">
        <f t="shared" si="1590"/>
        <v>0</v>
      </c>
      <c r="O654" s="8">
        <f t="shared" si="1591"/>
        <v>1299.1199999999999</v>
      </c>
      <c r="P654" s="8">
        <f t="shared" si="1591"/>
        <v>0</v>
      </c>
      <c r="Q654" s="8">
        <f t="shared" si="1591"/>
        <v>0</v>
      </c>
      <c r="R654" s="8">
        <f t="shared" ref="R654:V654" si="1596">SUM(R663)</f>
        <v>475.86707000000001</v>
      </c>
      <c r="S654" s="8">
        <f t="shared" si="1596"/>
        <v>0</v>
      </c>
      <c r="T654" s="8">
        <f t="shared" si="1596"/>
        <v>0</v>
      </c>
      <c r="U654" s="8">
        <f t="shared" si="1596"/>
        <v>0</v>
      </c>
      <c r="V654" s="8">
        <f t="shared" si="1596"/>
        <v>0</v>
      </c>
      <c r="W654" s="8">
        <f t="shared" si="1593"/>
        <v>500</v>
      </c>
      <c r="X654" s="8">
        <f t="shared" si="1593"/>
        <v>0</v>
      </c>
      <c r="Y654" s="8">
        <f t="shared" si="1594"/>
        <v>500</v>
      </c>
      <c r="Z654" s="22">
        <f t="shared" si="1594"/>
        <v>0</v>
      </c>
      <c r="AA654" s="8">
        <f t="shared" si="1582"/>
        <v>0</v>
      </c>
      <c r="AB654" s="25"/>
    </row>
    <row r="655" spans="2:28">
      <c r="B655" s="16" t="s">
        <v>1</v>
      </c>
      <c r="C655" s="9" t="s">
        <v>25</v>
      </c>
      <c r="D655" s="8">
        <f t="shared" si="1587"/>
        <v>48</v>
      </c>
      <c r="E655" s="8">
        <f t="shared" si="1587"/>
        <v>0</v>
      </c>
      <c r="F655" s="8">
        <f t="shared" si="1588"/>
        <v>381.97</v>
      </c>
      <c r="G655" s="8">
        <f t="shared" si="1588"/>
        <v>0</v>
      </c>
      <c r="H655" s="8">
        <f t="shared" si="1588"/>
        <v>0</v>
      </c>
      <c r="I655" s="8">
        <f t="shared" ref="I655:L655" si="1597">SUM(I664)</f>
        <v>373.97726</v>
      </c>
      <c r="J655" s="8">
        <f t="shared" si="1597"/>
        <v>0</v>
      </c>
      <c r="K655" s="8">
        <f t="shared" si="1597"/>
        <v>0</v>
      </c>
      <c r="L655" s="8">
        <f t="shared" si="1597"/>
        <v>0</v>
      </c>
      <c r="M655" s="8">
        <f t="shared" si="1590"/>
        <v>500</v>
      </c>
      <c r="N655" s="8">
        <f t="shared" si="1590"/>
        <v>0</v>
      </c>
      <c r="O655" s="8">
        <f t="shared" si="1591"/>
        <v>500</v>
      </c>
      <c r="P655" s="8">
        <f t="shared" si="1591"/>
        <v>0</v>
      </c>
      <c r="Q655" s="8">
        <f t="shared" si="1591"/>
        <v>0</v>
      </c>
      <c r="R655" s="8">
        <f t="shared" ref="R655:V655" si="1598">SUM(R664)</f>
        <v>84.567070000000001</v>
      </c>
      <c r="S655" s="8">
        <f t="shared" si="1598"/>
        <v>0</v>
      </c>
      <c r="T655" s="8">
        <f t="shared" si="1598"/>
        <v>0</v>
      </c>
      <c r="U655" s="8">
        <f t="shared" si="1598"/>
        <v>0</v>
      </c>
      <c r="V655" s="8">
        <f t="shared" si="1598"/>
        <v>0</v>
      </c>
      <c r="W655" s="8">
        <f t="shared" si="1593"/>
        <v>500</v>
      </c>
      <c r="X655" s="8">
        <f t="shared" si="1593"/>
        <v>0</v>
      </c>
      <c r="Y655" s="8">
        <f t="shared" si="1594"/>
        <v>500</v>
      </c>
      <c r="Z655" s="22">
        <f t="shared" si="1594"/>
        <v>0</v>
      </c>
      <c r="AA655" s="8">
        <f t="shared" si="1582"/>
        <v>0</v>
      </c>
      <c r="AB655" s="25"/>
    </row>
    <row r="656" spans="2:28">
      <c r="B656" s="16" t="s">
        <v>1</v>
      </c>
      <c r="C656" s="9" t="s">
        <v>29</v>
      </c>
      <c r="D656" s="8">
        <f t="shared" si="1587"/>
        <v>6052</v>
      </c>
      <c r="E656" s="8">
        <f t="shared" si="1587"/>
        <v>0</v>
      </c>
      <c r="F656" s="8">
        <f t="shared" si="1588"/>
        <v>372.7</v>
      </c>
      <c r="G656" s="8">
        <f t="shared" si="1588"/>
        <v>0</v>
      </c>
      <c r="H656" s="8">
        <f t="shared" si="1588"/>
        <v>0</v>
      </c>
      <c r="I656" s="8">
        <f t="shared" ref="I656:L656" si="1599">SUM(I665)</f>
        <v>339.59780999999998</v>
      </c>
      <c r="J656" s="8">
        <f t="shared" si="1599"/>
        <v>0</v>
      </c>
      <c r="K656" s="8">
        <f t="shared" si="1599"/>
        <v>0</v>
      </c>
      <c r="L656" s="8">
        <f t="shared" si="1599"/>
        <v>0</v>
      </c>
      <c r="M656" s="8">
        <f t="shared" si="1590"/>
        <v>0</v>
      </c>
      <c r="N656" s="8">
        <f t="shared" si="1590"/>
        <v>0</v>
      </c>
      <c r="O656" s="8">
        <f t="shared" si="1591"/>
        <v>799.12</v>
      </c>
      <c r="P656" s="8">
        <f t="shared" si="1591"/>
        <v>0</v>
      </c>
      <c r="Q656" s="8">
        <f t="shared" si="1591"/>
        <v>0</v>
      </c>
      <c r="R656" s="8">
        <f t="shared" ref="R656:V656" si="1600">SUM(R665)</f>
        <v>391.3</v>
      </c>
      <c r="S656" s="8">
        <f t="shared" si="1600"/>
        <v>0</v>
      </c>
      <c r="T656" s="8">
        <f t="shared" si="1600"/>
        <v>0</v>
      </c>
      <c r="U656" s="8">
        <f t="shared" si="1600"/>
        <v>0</v>
      </c>
      <c r="V656" s="8">
        <f t="shared" si="1600"/>
        <v>0</v>
      </c>
      <c r="W656" s="8">
        <f t="shared" si="1593"/>
        <v>0</v>
      </c>
      <c r="X656" s="8">
        <f t="shared" si="1593"/>
        <v>0</v>
      </c>
      <c r="Y656" s="8">
        <f t="shared" si="1594"/>
        <v>0</v>
      </c>
      <c r="Z656" s="22">
        <f t="shared" si="1594"/>
        <v>0</v>
      </c>
      <c r="AA656" s="8">
        <f t="shared" si="1582"/>
        <v>0</v>
      </c>
      <c r="AB656" s="25"/>
    </row>
    <row r="657" spans="2:28">
      <c r="B657" s="16" t="s">
        <v>1</v>
      </c>
      <c r="C657" s="10" t="s">
        <v>30</v>
      </c>
      <c r="D657" s="8">
        <f t="shared" si="1587"/>
        <v>6052</v>
      </c>
      <c r="E657" s="8">
        <f t="shared" si="1587"/>
        <v>0</v>
      </c>
      <c r="F657" s="8">
        <f t="shared" si="1588"/>
        <v>372.7</v>
      </c>
      <c r="G657" s="8">
        <f t="shared" si="1588"/>
        <v>0</v>
      </c>
      <c r="H657" s="8">
        <f t="shared" si="1588"/>
        <v>0</v>
      </c>
      <c r="I657" s="8">
        <f t="shared" ref="I657:L657" si="1601">SUM(I666)</f>
        <v>339.59780999999998</v>
      </c>
      <c r="J657" s="8">
        <f t="shared" si="1601"/>
        <v>0</v>
      </c>
      <c r="K657" s="8">
        <f t="shared" si="1601"/>
        <v>0</v>
      </c>
      <c r="L657" s="8">
        <f t="shared" si="1601"/>
        <v>0</v>
      </c>
      <c r="M657" s="8">
        <f t="shared" si="1590"/>
        <v>0</v>
      </c>
      <c r="N657" s="8">
        <f t="shared" si="1590"/>
        <v>0</v>
      </c>
      <c r="O657" s="8">
        <f t="shared" si="1591"/>
        <v>799.12</v>
      </c>
      <c r="P657" s="8">
        <f t="shared" si="1591"/>
        <v>0</v>
      </c>
      <c r="Q657" s="8">
        <f t="shared" si="1591"/>
        <v>0</v>
      </c>
      <c r="R657" s="8">
        <f t="shared" ref="R657:V657" si="1602">SUM(R666)</f>
        <v>391.3</v>
      </c>
      <c r="S657" s="8">
        <f t="shared" si="1602"/>
        <v>0</v>
      </c>
      <c r="T657" s="8">
        <f t="shared" si="1602"/>
        <v>0</v>
      </c>
      <c r="U657" s="8">
        <f t="shared" si="1602"/>
        <v>0</v>
      </c>
      <c r="V657" s="8">
        <f t="shared" si="1602"/>
        <v>0</v>
      </c>
      <c r="W657" s="8">
        <f t="shared" si="1593"/>
        <v>0</v>
      </c>
      <c r="X657" s="8">
        <f t="shared" si="1593"/>
        <v>0</v>
      </c>
      <c r="Y657" s="8">
        <f t="shared" si="1594"/>
        <v>0</v>
      </c>
      <c r="Z657" s="22">
        <f t="shared" si="1594"/>
        <v>0</v>
      </c>
      <c r="AA657" s="8">
        <f t="shared" si="1582"/>
        <v>0</v>
      </c>
      <c r="AB657" s="25"/>
    </row>
    <row r="658" spans="2:28" ht="30">
      <c r="B658" s="16" t="s">
        <v>1</v>
      </c>
      <c r="C658" s="11" t="s">
        <v>31</v>
      </c>
      <c r="D658" s="8">
        <f t="shared" si="1587"/>
        <v>430</v>
      </c>
      <c r="E658" s="8">
        <f t="shared" si="1587"/>
        <v>0</v>
      </c>
      <c r="F658" s="8">
        <f t="shared" si="1588"/>
        <v>0</v>
      </c>
      <c r="G658" s="8">
        <f t="shared" si="1588"/>
        <v>0</v>
      </c>
      <c r="H658" s="8">
        <f t="shared" si="1588"/>
        <v>0</v>
      </c>
      <c r="I658" s="8">
        <f t="shared" ref="I658:L658" si="1603">SUM(I667)</f>
        <v>0</v>
      </c>
      <c r="J658" s="8">
        <f t="shared" si="1603"/>
        <v>0</v>
      </c>
      <c r="K658" s="8">
        <f t="shared" si="1603"/>
        <v>0</v>
      </c>
      <c r="L658" s="8">
        <f t="shared" si="1603"/>
        <v>0</v>
      </c>
      <c r="M658" s="8">
        <f t="shared" si="1590"/>
        <v>0</v>
      </c>
      <c r="N658" s="8">
        <f t="shared" si="1590"/>
        <v>0</v>
      </c>
      <c r="O658" s="8">
        <f t="shared" si="1591"/>
        <v>407.82</v>
      </c>
      <c r="P658" s="8">
        <f t="shared" si="1591"/>
        <v>0</v>
      </c>
      <c r="Q658" s="8">
        <f t="shared" si="1591"/>
        <v>0</v>
      </c>
      <c r="R658" s="8">
        <f t="shared" ref="R658:V658" si="1604">SUM(R667)</f>
        <v>0</v>
      </c>
      <c r="S658" s="8">
        <f t="shared" si="1604"/>
        <v>0</v>
      </c>
      <c r="T658" s="8">
        <f t="shared" si="1604"/>
        <v>0</v>
      </c>
      <c r="U658" s="8">
        <f t="shared" si="1604"/>
        <v>0</v>
      </c>
      <c r="V658" s="8">
        <f t="shared" si="1604"/>
        <v>0</v>
      </c>
      <c r="W658" s="8">
        <f t="shared" si="1593"/>
        <v>0</v>
      </c>
      <c r="X658" s="8">
        <f t="shared" si="1593"/>
        <v>0</v>
      </c>
      <c r="Y658" s="8">
        <f t="shared" si="1594"/>
        <v>0</v>
      </c>
      <c r="Z658" s="22">
        <f t="shared" si="1594"/>
        <v>0</v>
      </c>
      <c r="AA658" s="8">
        <f t="shared" si="1582"/>
        <v>0</v>
      </c>
      <c r="AB658" s="25"/>
    </row>
    <row r="659" spans="2:28" ht="30">
      <c r="B659" s="16" t="s">
        <v>1</v>
      </c>
      <c r="C659" s="11" t="s">
        <v>32</v>
      </c>
      <c r="D659" s="8">
        <f t="shared" si="1587"/>
        <v>5622</v>
      </c>
      <c r="E659" s="8">
        <f t="shared" si="1587"/>
        <v>0</v>
      </c>
      <c r="F659" s="8">
        <f t="shared" si="1588"/>
        <v>372.7</v>
      </c>
      <c r="G659" s="8">
        <f t="shared" si="1588"/>
        <v>0</v>
      </c>
      <c r="H659" s="8">
        <f t="shared" si="1588"/>
        <v>0</v>
      </c>
      <c r="I659" s="8">
        <f t="shared" ref="I659:L659" si="1605">SUM(I668)</f>
        <v>339.59780999999998</v>
      </c>
      <c r="J659" s="8">
        <f t="shared" si="1605"/>
        <v>0</v>
      </c>
      <c r="K659" s="8">
        <f t="shared" si="1605"/>
        <v>0</v>
      </c>
      <c r="L659" s="8">
        <f t="shared" si="1605"/>
        <v>0</v>
      </c>
      <c r="M659" s="8">
        <f t="shared" si="1590"/>
        <v>0</v>
      </c>
      <c r="N659" s="8">
        <f t="shared" si="1590"/>
        <v>0</v>
      </c>
      <c r="O659" s="8">
        <f t="shared" si="1591"/>
        <v>391.3</v>
      </c>
      <c r="P659" s="8">
        <f t="shared" si="1591"/>
        <v>0</v>
      </c>
      <c r="Q659" s="8">
        <f t="shared" si="1591"/>
        <v>0</v>
      </c>
      <c r="R659" s="8">
        <f t="shared" ref="R659:V659" si="1606">SUM(R668)</f>
        <v>391.3</v>
      </c>
      <c r="S659" s="8">
        <f t="shared" si="1606"/>
        <v>0</v>
      </c>
      <c r="T659" s="8">
        <f t="shared" si="1606"/>
        <v>0</v>
      </c>
      <c r="U659" s="8">
        <f t="shared" si="1606"/>
        <v>0</v>
      </c>
      <c r="V659" s="8">
        <f t="shared" si="1606"/>
        <v>0</v>
      </c>
      <c r="W659" s="8">
        <f t="shared" si="1593"/>
        <v>0</v>
      </c>
      <c r="X659" s="8">
        <f t="shared" si="1593"/>
        <v>0</v>
      </c>
      <c r="Y659" s="8">
        <f t="shared" si="1594"/>
        <v>0</v>
      </c>
      <c r="Z659" s="22">
        <f t="shared" si="1594"/>
        <v>0</v>
      </c>
      <c r="AA659" s="8">
        <f t="shared" si="1582"/>
        <v>0</v>
      </c>
      <c r="AB659" s="25"/>
    </row>
    <row r="660" spans="2:28">
      <c r="B660" s="16" t="s">
        <v>1</v>
      </c>
      <c r="C660" s="7" t="s">
        <v>33</v>
      </c>
      <c r="D660" s="8">
        <f>SUM(D669,D671,D673)</f>
        <v>13900</v>
      </c>
      <c r="E660" s="8">
        <f>SUM(E669,E671,E673)</f>
        <v>0</v>
      </c>
      <c r="F660" s="8">
        <f t="shared" ref="F660:H660" si="1607">SUM(F669,F671,F673)</f>
        <v>6043.97</v>
      </c>
      <c r="G660" s="8">
        <f t="shared" si="1607"/>
        <v>0</v>
      </c>
      <c r="H660" s="8">
        <f t="shared" si="1607"/>
        <v>0</v>
      </c>
      <c r="I660" s="8">
        <f t="shared" ref="I660:L660" si="1608">SUM(I669,I671,I673)</f>
        <v>5534.0049799999997</v>
      </c>
      <c r="J660" s="8">
        <f t="shared" si="1608"/>
        <v>0</v>
      </c>
      <c r="K660" s="8">
        <f t="shared" si="1608"/>
        <v>0</v>
      </c>
      <c r="L660" s="8">
        <f t="shared" si="1608"/>
        <v>0</v>
      </c>
      <c r="M660" s="8">
        <f>SUM(M669,M671,M673)</f>
        <v>54500</v>
      </c>
      <c r="N660" s="8">
        <f>SUM(N669,N671,N673)</f>
        <v>0</v>
      </c>
      <c r="O660" s="8">
        <f t="shared" ref="O660:Q660" si="1609">SUM(O669,O671,O673)</f>
        <v>52400.880000000005</v>
      </c>
      <c r="P660" s="8">
        <f t="shared" si="1609"/>
        <v>0</v>
      </c>
      <c r="Q660" s="8">
        <f t="shared" si="1609"/>
        <v>0</v>
      </c>
      <c r="R660" s="8">
        <f t="shared" ref="R660:V660" si="1610">SUM(R669,R671,R673)</f>
        <v>14601.239519999999</v>
      </c>
      <c r="S660" s="8">
        <f t="shared" si="1610"/>
        <v>0</v>
      </c>
      <c r="T660" s="8">
        <f t="shared" si="1610"/>
        <v>0</v>
      </c>
      <c r="U660" s="8">
        <f t="shared" si="1610"/>
        <v>0</v>
      </c>
      <c r="V660" s="8">
        <f t="shared" si="1610"/>
        <v>0</v>
      </c>
      <c r="W660" s="8">
        <f>SUM(W669,W671,W673)</f>
        <v>54500</v>
      </c>
      <c r="X660" s="8">
        <f>SUM(X669,X671,X673)</f>
        <v>0</v>
      </c>
      <c r="Y660" s="8">
        <f>SUM(Y669,Y671,Y673)</f>
        <v>54500</v>
      </c>
      <c r="Z660" s="22">
        <f>SUM(Z669,Z671,Z673)</f>
        <v>0</v>
      </c>
      <c r="AA660" s="8">
        <f t="shared" si="1582"/>
        <v>0</v>
      </c>
      <c r="AB660" s="25"/>
    </row>
    <row r="661" spans="2:28" ht="30">
      <c r="B661" s="16" t="s">
        <v>239</v>
      </c>
      <c r="C661" s="5" t="s">
        <v>240</v>
      </c>
      <c r="D661" s="6">
        <f>SUM(D663,D669)</f>
        <v>20000</v>
      </c>
      <c r="E661" s="6">
        <f>SUM(E663,E669)</f>
        <v>0</v>
      </c>
      <c r="F661" s="6">
        <f t="shared" ref="F661:H661" si="1611">SUM(F663,F669)</f>
        <v>6798.64</v>
      </c>
      <c r="G661" s="6">
        <f t="shared" si="1611"/>
        <v>0</v>
      </c>
      <c r="H661" s="6">
        <f t="shared" si="1611"/>
        <v>0</v>
      </c>
      <c r="I661" s="6">
        <f t="shared" ref="I661:L661" si="1612">SUM(I663,I669)</f>
        <v>6247.5800499999996</v>
      </c>
      <c r="J661" s="6">
        <f t="shared" si="1612"/>
        <v>0</v>
      </c>
      <c r="K661" s="6">
        <f t="shared" si="1612"/>
        <v>0</v>
      </c>
      <c r="L661" s="6">
        <f t="shared" si="1612"/>
        <v>0</v>
      </c>
      <c r="M661" s="6">
        <f>SUM(M663,M669)</f>
        <v>25000</v>
      </c>
      <c r="N661" s="6">
        <f>SUM(N663,N669)</f>
        <v>0</v>
      </c>
      <c r="O661" s="6">
        <f t="shared" ref="O661:Q661" si="1613">SUM(O663,O669)</f>
        <v>20303</v>
      </c>
      <c r="P661" s="6">
        <f t="shared" si="1613"/>
        <v>0</v>
      </c>
      <c r="Q661" s="6">
        <f t="shared" si="1613"/>
        <v>0</v>
      </c>
      <c r="R661" s="6">
        <f t="shared" ref="R661:V661" si="1614">SUM(R663,R669)</f>
        <v>11680.106589999999</v>
      </c>
      <c r="S661" s="6">
        <f t="shared" si="1614"/>
        <v>0</v>
      </c>
      <c r="T661" s="6">
        <f t="shared" si="1614"/>
        <v>0</v>
      </c>
      <c r="U661" s="6">
        <f t="shared" si="1614"/>
        <v>0</v>
      </c>
      <c r="V661" s="6">
        <f t="shared" si="1614"/>
        <v>0</v>
      </c>
      <c r="W661" s="6">
        <f>SUM(W663,W669)</f>
        <v>55000</v>
      </c>
      <c r="X661" s="6">
        <f>SUM(X663,X669)</f>
        <v>0</v>
      </c>
      <c r="Y661" s="6">
        <f>SUM(Y663,Y669)</f>
        <v>55000</v>
      </c>
      <c r="Z661" s="21">
        <f>SUM(Z663,Z669)</f>
        <v>0</v>
      </c>
      <c r="AA661" s="6">
        <f t="shared" si="1582"/>
        <v>0</v>
      </c>
      <c r="AB661" s="25"/>
    </row>
    <row r="662" spans="2:28">
      <c r="B662" s="16" t="s">
        <v>1</v>
      </c>
      <c r="C662" s="7" t="s">
        <v>22</v>
      </c>
      <c r="D662" s="8">
        <v>3</v>
      </c>
      <c r="E662" s="8">
        <v>0</v>
      </c>
      <c r="F662" s="8">
        <v>0</v>
      </c>
      <c r="G662" s="8">
        <v>0</v>
      </c>
      <c r="H662" s="8">
        <v>0</v>
      </c>
      <c r="I662" s="8">
        <v>0</v>
      </c>
      <c r="J662" s="8">
        <v>0</v>
      </c>
      <c r="K662" s="8">
        <v>0</v>
      </c>
      <c r="L662" s="8">
        <v>0</v>
      </c>
      <c r="M662" s="8">
        <v>8</v>
      </c>
      <c r="N662" s="8">
        <v>0</v>
      </c>
      <c r="O662" s="8">
        <v>0</v>
      </c>
      <c r="P662" s="8">
        <v>0</v>
      </c>
      <c r="Q662" s="8">
        <v>0</v>
      </c>
      <c r="R662" s="8">
        <v>0</v>
      </c>
      <c r="S662" s="8">
        <v>0</v>
      </c>
      <c r="T662" s="8">
        <v>0</v>
      </c>
      <c r="U662" s="8">
        <v>0</v>
      </c>
      <c r="V662" s="8">
        <v>0</v>
      </c>
      <c r="W662" s="8">
        <v>8</v>
      </c>
      <c r="X662" s="8">
        <v>0</v>
      </c>
      <c r="Y662" s="8">
        <v>8</v>
      </c>
      <c r="Z662" s="22">
        <v>0</v>
      </c>
      <c r="AA662" s="8">
        <f t="shared" si="1582"/>
        <v>0</v>
      </c>
      <c r="AB662" s="25"/>
    </row>
    <row r="663" spans="2:28">
      <c r="B663" s="16" t="s">
        <v>1</v>
      </c>
      <c r="C663" s="7" t="s">
        <v>23</v>
      </c>
      <c r="D663" s="8">
        <f>SUM(D664:D665)</f>
        <v>6100</v>
      </c>
      <c r="E663" s="8">
        <f>SUM(E664:E665)</f>
        <v>0</v>
      </c>
      <c r="F663" s="8">
        <f t="shared" ref="F663:H663" si="1615">SUM(F664:F665)</f>
        <v>754.67000000000007</v>
      </c>
      <c r="G663" s="8">
        <f t="shared" si="1615"/>
        <v>0</v>
      </c>
      <c r="H663" s="8">
        <f t="shared" si="1615"/>
        <v>0</v>
      </c>
      <c r="I663" s="8">
        <f t="shared" ref="I663:L663" si="1616">SUM(I664:I665)</f>
        <v>713.57506999999998</v>
      </c>
      <c r="J663" s="8">
        <f t="shared" si="1616"/>
        <v>0</v>
      </c>
      <c r="K663" s="8">
        <f t="shared" si="1616"/>
        <v>0</v>
      </c>
      <c r="L663" s="8">
        <f t="shared" si="1616"/>
        <v>0</v>
      </c>
      <c r="M663" s="8">
        <f>SUM(M664:M665)</f>
        <v>500</v>
      </c>
      <c r="N663" s="8">
        <f>SUM(N664:N665)</f>
        <v>0</v>
      </c>
      <c r="O663" s="8">
        <f t="shared" ref="O663:Q663" si="1617">SUM(O664:O665)</f>
        <v>1299.1199999999999</v>
      </c>
      <c r="P663" s="8">
        <f t="shared" si="1617"/>
        <v>0</v>
      </c>
      <c r="Q663" s="8">
        <f t="shared" si="1617"/>
        <v>0</v>
      </c>
      <c r="R663" s="8">
        <f t="shared" ref="R663:V663" si="1618">SUM(R664:R665)</f>
        <v>475.86707000000001</v>
      </c>
      <c r="S663" s="8">
        <f t="shared" si="1618"/>
        <v>0</v>
      </c>
      <c r="T663" s="8">
        <f t="shared" si="1618"/>
        <v>0</v>
      </c>
      <c r="U663" s="8">
        <f t="shared" si="1618"/>
        <v>0</v>
      </c>
      <c r="V663" s="8">
        <f t="shared" si="1618"/>
        <v>0</v>
      </c>
      <c r="W663" s="8">
        <f>SUM(W664:W665)</f>
        <v>500</v>
      </c>
      <c r="X663" s="8">
        <f>SUM(X664:X665)</f>
        <v>0</v>
      </c>
      <c r="Y663" s="8">
        <f>SUM(Y664:Y665)</f>
        <v>500</v>
      </c>
      <c r="Z663" s="22">
        <f>SUM(Z664:Z665)</f>
        <v>0</v>
      </c>
      <c r="AA663" s="8">
        <f t="shared" si="1582"/>
        <v>0</v>
      </c>
      <c r="AB663" s="25"/>
    </row>
    <row r="664" spans="2:28">
      <c r="B664" s="16" t="s">
        <v>1</v>
      </c>
      <c r="C664" s="9" t="s">
        <v>25</v>
      </c>
      <c r="D664" s="8">
        <v>48</v>
      </c>
      <c r="E664" s="8">
        <v>0</v>
      </c>
      <c r="F664" s="8">
        <v>381.97</v>
      </c>
      <c r="G664" s="8">
        <v>0</v>
      </c>
      <c r="H664" s="8">
        <v>0</v>
      </c>
      <c r="I664" s="8">
        <v>373.97726</v>
      </c>
      <c r="J664" s="8">
        <v>0</v>
      </c>
      <c r="K664" s="8">
        <v>0</v>
      </c>
      <c r="L664" s="8">
        <v>0</v>
      </c>
      <c r="M664" s="8">
        <v>500</v>
      </c>
      <c r="N664" s="8">
        <v>0</v>
      </c>
      <c r="O664" s="8">
        <v>500</v>
      </c>
      <c r="P664" s="8">
        <v>0</v>
      </c>
      <c r="Q664" s="8">
        <v>0</v>
      </c>
      <c r="R664" s="8">
        <v>84.567070000000001</v>
      </c>
      <c r="S664" s="8">
        <v>0</v>
      </c>
      <c r="T664" s="8">
        <v>0</v>
      </c>
      <c r="U664" s="8">
        <v>0</v>
      </c>
      <c r="V664" s="8">
        <v>0</v>
      </c>
      <c r="W664" s="8">
        <v>500</v>
      </c>
      <c r="X664" s="8">
        <v>0</v>
      </c>
      <c r="Y664" s="8">
        <v>500</v>
      </c>
      <c r="Z664" s="22">
        <v>0</v>
      </c>
      <c r="AA664" s="8">
        <f t="shared" si="1582"/>
        <v>0</v>
      </c>
      <c r="AB664" s="25"/>
    </row>
    <row r="665" spans="2:28">
      <c r="B665" s="16" t="s">
        <v>1</v>
      </c>
      <c r="C665" s="9" t="s">
        <v>29</v>
      </c>
      <c r="D665" s="8">
        <f>SUM(D666)</f>
        <v>6052</v>
      </c>
      <c r="E665" s="8">
        <f>SUM(E666)</f>
        <v>0</v>
      </c>
      <c r="F665" s="8">
        <f t="shared" ref="F665:H665" si="1619">SUM(F666)</f>
        <v>372.7</v>
      </c>
      <c r="G665" s="8">
        <f t="shared" si="1619"/>
        <v>0</v>
      </c>
      <c r="H665" s="8">
        <f t="shared" si="1619"/>
        <v>0</v>
      </c>
      <c r="I665" s="8">
        <f t="shared" ref="I665:L665" si="1620">SUM(I666)</f>
        <v>339.59780999999998</v>
      </c>
      <c r="J665" s="8">
        <f t="shared" si="1620"/>
        <v>0</v>
      </c>
      <c r="K665" s="8">
        <f t="shared" si="1620"/>
        <v>0</v>
      </c>
      <c r="L665" s="8">
        <f t="shared" si="1620"/>
        <v>0</v>
      </c>
      <c r="M665" s="8">
        <f>SUM(M666)</f>
        <v>0</v>
      </c>
      <c r="N665" s="8">
        <f>SUM(N666)</f>
        <v>0</v>
      </c>
      <c r="O665" s="8">
        <f t="shared" ref="O665:Q665" si="1621">SUM(O666)</f>
        <v>799.12</v>
      </c>
      <c r="P665" s="8">
        <f t="shared" si="1621"/>
        <v>0</v>
      </c>
      <c r="Q665" s="8">
        <f t="shared" si="1621"/>
        <v>0</v>
      </c>
      <c r="R665" s="8">
        <f t="shared" ref="R665:V665" si="1622">SUM(R666)</f>
        <v>391.3</v>
      </c>
      <c r="S665" s="8">
        <f t="shared" si="1622"/>
        <v>0</v>
      </c>
      <c r="T665" s="8">
        <f t="shared" si="1622"/>
        <v>0</v>
      </c>
      <c r="U665" s="8">
        <f t="shared" si="1622"/>
        <v>0</v>
      </c>
      <c r="V665" s="8">
        <f t="shared" si="1622"/>
        <v>0</v>
      </c>
      <c r="W665" s="8">
        <f>SUM(W666)</f>
        <v>0</v>
      </c>
      <c r="X665" s="8">
        <f>SUM(X666)</f>
        <v>0</v>
      </c>
      <c r="Y665" s="8">
        <f>SUM(Y666)</f>
        <v>0</v>
      </c>
      <c r="Z665" s="22">
        <f>SUM(Z666)</f>
        <v>0</v>
      </c>
      <c r="AA665" s="8">
        <f t="shared" si="1582"/>
        <v>0</v>
      </c>
      <c r="AB665" s="25"/>
    </row>
    <row r="666" spans="2:28">
      <c r="B666" s="16" t="s">
        <v>1</v>
      </c>
      <c r="C666" s="10" t="s">
        <v>30</v>
      </c>
      <c r="D666" s="8">
        <f>SUM(D667:D668)</f>
        <v>6052</v>
      </c>
      <c r="E666" s="8">
        <f>SUM(E667:E668)</f>
        <v>0</v>
      </c>
      <c r="F666" s="8">
        <f t="shared" ref="F666:H666" si="1623">SUM(F667:F668)</f>
        <v>372.7</v>
      </c>
      <c r="G666" s="8">
        <f t="shared" si="1623"/>
        <v>0</v>
      </c>
      <c r="H666" s="8">
        <f t="shared" si="1623"/>
        <v>0</v>
      </c>
      <c r="I666" s="8">
        <f t="shared" ref="I666:L666" si="1624">SUM(I667:I668)</f>
        <v>339.59780999999998</v>
      </c>
      <c r="J666" s="8">
        <f t="shared" si="1624"/>
        <v>0</v>
      </c>
      <c r="K666" s="8">
        <f t="shared" si="1624"/>
        <v>0</v>
      </c>
      <c r="L666" s="8">
        <f t="shared" si="1624"/>
        <v>0</v>
      </c>
      <c r="M666" s="8">
        <f>SUM(M667:M668)</f>
        <v>0</v>
      </c>
      <c r="N666" s="8">
        <f>SUM(N667:N668)</f>
        <v>0</v>
      </c>
      <c r="O666" s="8">
        <f t="shared" ref="O666:Q666" si="1625">SUM(O667:O668)</f>
        <v>799.12</v>
      </c>
      <c r="P666" s="8">
        <f t="shared" si="1625"/>
        <v>0</v>
      </c>
      <c r="Q666" s="8">
        <f t="shared" si="1625"/>
        <v>0</v>
      </c>
      <c r="R666" s="8">
        <f t="shared" ref="R666:V666" si="1626">SUM(R667:R668)</f>
        <v>391.3</v>
      </c>
      <c r="S666" s="8">
        <f t="shared" si="1626"/>
        <v>0</v>
      </c>
      <c r="T666" s="8">
        <f t="shared" si="1626"/>
        <v>0</v>
      </c>
      <c r="U666" s="8">
        <f t="shared" si="1626"/>
        <v>0</v>
      </c>
      <c r="V666" s="8">
        <f t="shared" si="1626"/>
        <v>0</v>
      </c>
      <c r="W666" s="8">
        <f>SUM(W667:W668)</f>
        <v>0</v>
      </c>
      <c r="X666" s="8">
        <f>SUM(X667:X668)</f>
        <v>0</v>
      </c>
      <c r="Y666" s="8">
        <f>SUM(Y667:Y668)</f>
        <v>0</v>
      </c>
      <c r="Z666" s="22">
        <f>SUM(Z667:Z668)</f>
        <v>0</v>
      </c>
      <c r="AA666" s="8">
        <f t="shared" si="1582"/>
        <v>0</v>
      </c>
      <c r="AB666" s="25"/>
    </row>
    <row r="667" spans="2:28" ht="30">
      <c r="B667" s="16" t="s">
        <v>1</v>
      </c>
      <c r="C667" s="11" t="s">
        <v>31</v>
      </c>
      <c r="D667" s="8">
        <v>430</v>
      </c>
      <c r="E667" s="8">
        <v>0</v>
      </c>
      <c r="F667" s="8">
        <v>0</v>
      </c>
      <c r="G667" s="8">
        <v>0</v>
      </c>
      <c r="H667" s="8">
        <v>0</v>
      </c>
      <c r="I667" s="8">
        <v>0</v>
      </c>
      <c r="J667" s="8">
        <v>0</v>
      </c>
      <c r="K667" s="8">
        <v>0</v>
      </c>
      <c r="L667" s="8">
        <v>0</v>
      </c>
      <c r="M667" s="8">
        <v>0</v>
      </c>
      <c r="N667" s="8">
        <v>0</v>
      </c>
      <c r="O667" s="8">
        <v>407.82</v>
      </c>
      <c r="P667" s="8">
        <v>0</v>
      </c>
      <c r="Q667" s="8">
        <v>0</v>
      </c>
      <c r="R667" s="8">
        <v>0</v>
      </c>
      <c r="S667" s="8">
        <v>0</v>
      </c>
      <c r="T667" s="8">
        <v>0</v>
      </c>
      <c r="U667" s="8">
        <v>0</v>
      </c>
      <c r="V667" s="8">
        <v>0</v>
      </c>
      <c r="W667" s="8">
        <v>0</v>
      </c>
      <c r="X667" s="8">
        <v>0</v>
      </c>
      <c r="Y667" s="8">
        <v>0</v>
      </c>
      <c r="Z667" s="22">
        <v>0</v>
      </c>
      <c r="AA667" s="8">
        <f t="shared" si="1582"/>
        <v>0</v>
      </c>
      <c r="AB667" s="25"/>
    </row>
    <row r="668" spans="2:28" ht="30">
      <c r="B668" s="16" t="s">
        <v>1</v>
      </c>
      <c r="C668" s="11" t="s">
        <v>32</v>
      </c>
      <c r="D668" s="8">
        <v>5622</v>
      </c>
      <c r="E668" s="8">
        <v>0</v>
      </c>
      <c r="F668" s="8">
        <v>372.7</v>
      </c>
      <c r="G668" s="8">
        <v>0</v>
      </c>
      <c r="H668" s="8">
        <v>0</v>
      </c>
      <c r="I668" s="8">
        <v>339.59780999999998</v>
      </c>
      <c r="J668" s="8">
        <v>0</v>
      </c>
      <c r="K668" s="8">
        <v>0</v>
      </c>
      <c r="L668" s="8">
        <v>0</v>
      </c>
      <c r="M668" s="8">
        <v>0</v>
      </c>
      <c r="N668" s="8">
        <v>0</v>
      </c>
      <c r="O668" s="8">
        <v>391.3</v>
      </c>
      <c r="P668" s="8">
        <v>0</v>
      </c>
      <c r="Q668" s="8">
        <v>0</v>
      </c>
      <c r="R668" s="8">
        <v>391.3</v>
      </c>
      <c r="S668" s="8">
        <v>0</v>
      </c>
      <c r="T668" s="8">
        <v>0</v>
      </c>
      <c r="U668" s="8">
        <v>0</v>
      </c>
      <c r="V668" s="8">
        <v>0</v>
      </c>
      <c r="W668" s="8">
        <v>0</v>
      </c>
      <c r="X668" s="8">
        <v>0</v>
      </c>
      <c r="Y668" s="8">
        <v>0</v>
      </c>
      <c r="Z668" s="22">
        <v>0</v>
      </c>
      <c r="AA668" s="8">
        <f t="shared" si="1582"/>
        <v>0</v>
      </c>
      <c r="AB668" s="25"/>
    </row>
    <row r="669" spans="2:28">
      <c r="B669" s="16" t="s">
        <v>1</v>
      </c>
      <c r="C669" s="7" t="s">
        <v>33</v>
      </c>
      <c r="D669" s="8">
        <v>13900</v>
      </c>
      <c r="E669" s="8">
        <v>0</v>
      </c>
      <c r="F669" s="8">
        <v>6043.97</v>
      </c>
      <c r="G669" s="8">
        <v>0</v>
      </c>
      <c r="H669" s="8">
        <v>0</v>
      </c>
      <c r="I669" s="8">
        <v>5534.0049799999997</v>
      </c>
      <c r="J669" s="8">
        <v>0</v>
      </c>
      <c r="K669" s="8">
        <v>0</v>
      </c>
      <c r="L669" s="8">
        <v>0</v>
      </c>
      <c r="M669" s="8">
        <v>24500</v>
      </c>
      <c r="N669" s="8">
        <v>0</v>
      </c>
      <c r="O669" s="8">
        <v>19003.88</v>
      </c>
      <c r="P669" s="8">
        <v>0</v>
      </c>
      <c r="Q669" s="8">
        <v>0</v>
      </c>
      <c r="R669" s="8">
        <v>11204.239519999999</v>
      </c>
      <c r="S669" s="8">
        <v>0</v>
      </c>
      <c r="T669" s="8">
        <v>0</v>
      </c>
      <c r="U669" s="8">
        <v>0</v>
      </c>
      <c r="V669" s="8">
        <v>0</v>
      </c>
      <c r="W669" s="8">
        <v>54500</v>
      </c>
      <c r="X669" s="8">
        <v>0</v>
      </c>
      <c r="Y669" s="8">
        <v>54500</v>
      </c>
      <c r="Z669" s="22">
        <v>0</v>
      </c>
      <c r="AA669" s="8">
        <f t="shared" si="1582"/>
        <v>0</v>
      </c>
      <c r="AB669" s="25"/>
    </row>
    <row r="670" spans="2:28" ht="60">
      <c r="B670" s="16" t="s">
        <v>241</v>
      </c>
      <c r="C670" s="5" t="s">
        <v>242</v>
      </c>
      <c r="D670" s="6">
        <f>SUM(D671)</f>
        <v>0</v>
      </c>
      <c r="E670" s="6">
        <f>SUM(E671)</f>
        <v>0</v>
      </c>
      <c r="F670" s="6">
        <f t="shared" ref="F670:H670" si="1627">SUM(F671)</f>
        <v>0</v>
      </c>
      <c r="G670" s="6">
        <f t="shared" si="1627"/>
        <v>0</v>
      </c>
      <c r="H670" s="6">
        <f t="shared" si="1627"/>
        <v>0</v>
      </c>
      <c r="I670" s="6">
        <f t="shared" ref="I670:L670" si="1628">SUM(I671)</f>
        <v>0</v>
      </c>
      <c r="J670" s="6">
        <f t="shared" si="1628"/>
        <v>0</v>
      </c>
      <c r="K670" s="6">
        <f t="shared" si="1628"/>
        <v>0</v>
      </c>
      <c r="L670" s="6">
        <f t="shared" si="1628"/>
        <v>0</v>
      </c>
      <c r="M670" s="6">
        <f>SUM(M671)</f>
        <v>0</v>
      </c>
      <c r="N670" s="6">
        <f>SUM(N671)</f>
        <v>0</v>
      </c>
      <c r="O670" s="6">
        <f t="shared" ref="O670:Q670" si="1629">SUM(O671)</f>
        <v>3397</v>
      </c>
      <c r="P670" s="6">
        <f t="shared" si="1629"/>
        <v>0</v>
      </c>
      <c r="Q670" s="6">
        <f t="shared" si="1629"/>
        <v>0</v>
      </c>
      <c r="R670" s="6">
        <f t="shared" ref="R670:V670" si="1630">SUM(R671)</f>
        <v>3397</v>
      </c>
      <c r="S670" s="6">
        <f t="shared" si="1630"/>
        <v>0</v>
      </c>
      <c r="T670" s="6">
        <f t="shared" si="1630"/>
        <v>0</v>
      </c>
      <c r="U670" s="6">
        <f t="shared" si="1630"/>
        <v>0</v>
      </c>
      <c r="V670" s="6">
        <f t="shared" si="1630"/>
        <v>0</v>
      </c>
      <c r="W670" s="6">
        <f>SUM(W671)</f>
        <v>0</v>
      </c>
      <c r="X670" s="6">
        <f>SUM(X671)</f>
        <v>0</v>
      </c>
      <c r="Y670" s="6">
        <f>SUM(Y671)</f>
        <v>0</v>
      </c>
      <c r="Z670" s="21">
        <f>SUM(Z671)</f>
        <v>0</v>
      </c>
      <c r="AA670" s="6">
        <f t="shared" si="1582"/>
        <v>0</v>
      </c>
      <c r="AB670" s="25"/>
    </row>
    <row r="671" spans="2:28">
      <c r="B671" s="16" t="s">
        <v>1</v>
      </c>
      <c r="C671" s="7" t="s">
        <v>33</v>
      </c>
      <c r="D671" s="8">
        <v>0</v>
      </c>
      <c r="E671" s="8">
        <v>0</v>
      </c>
      <c r="F671" s="8">
        <v>0</v>
      </c>
      <c r="G671" s="8">
        <v>0</v>
      </c>
      <c r="H671" s="8">
        <v>0</v>
      </c>
      <c r="I671" s="8">
        <v>0</v>
      </c>
      <c r="J671" s="8">
        <v>0</v>
      </c>
      <c r="K671" s="8">
        <v>0</v>
      </c>
      <c r="L671" s="8">
        <v>0</v>
      </c>
      <c r="M671" s="8">
        <v>0</v>
      </c>
      <c r="N671" s="8">
        <v>0</v>
      </c>
      <c r="O671" s="8">
        <v>3397</v>
      </c>
      <c r="P671" s="8">
        <v>0</v>
      </c>
      <c r="Q671" s="8">
        <v>0</v>
      </c>
      <c r="R671" s="8">
        <v>3397</v>
      </c>
      <c r="S671" s="8">
        <v>0</v>
      </c>
      <c r="T671" s="8">
        <v>0</v>
      </c>
      <c r="U671" s="8">
        <v>0</v>
      </c>
      <c r="V671" s="8">
        <v>0</v>
      </c>
      <c r="W671" s="8">
        <v>0</v>
      </c>
      <c r="X671" s="8">
        <v>0</v>
      </c>
      <c r="Y671" s="8">
        <v>0</v>
      </c>
      <c r="Z671" s="22">
        <v>0</v>
      </c>
      <c r="AA671" s="8">
        <f t="shared" si="1582"/>
        <v>0</v>
      </c>
      <c r="AB671" s="25"/>
    </row>
    <row r="672" spans="2:28" ht="45">
      <c r="B672" s="16" t="s">
        <v>243</v>
      </c>
      <c r="C672" s="5" t="s">
        <v>244</v>
      </c>
      <c r="D672" s="6">
        <f>SUM(D673)</f>
        <v>0</v>
      </c>
      <c r="E672" s="6">
        <f>SUM(E673)</f>
        <v>0</v>
      </c>
      <c r="F672" s="6">
        <f t="shared" ref="F672:H672" si="1631">SUM(F673)</f>
        <v>0</v>
      </c>
      <c r="G672" s="6">
        <f t="shared" si="1631"/>
        <v>0</v>
      </c>
      <c r="H672" s="6">
        <f t="shared" si="1631"/>
        <v>0</v>
      </c>
      <c r="I672" s="6">
        <f t="shared" ref="I672:L672" si="1632">SUM(I673)</f>
        <v>0</v>
      </c>
      <c r="J672" s="6">
        <f t="shared" si="1632"/>
        <v>0</v>
      </c>
      <c r="K672" s="6">
        <f t="shared" si="1632"/>
        <v>0</v>
      </c>
      <c r="L672" s="6">
        <f t="shared" si="1632"/>
        <v>0</v>
      </c>
      <c r="M672" s="6">
        <f>SUM(M673)</f>
        <v>30000</v>
      </c>
      <c r="N672" s="6">
        <f>SUM(N673)</f>
        <v>0</v>
      </c>
      <c r="O672" s="6">
        <f t="shared" ref="O672:Q672" si="1633">SUM(O673)</f>
        <v>30000</v>
      </c>
      <c r="P672" s="6">
        <f t="shared" si="1633"/>
        <v>0</v>
      </c>
      <c r="Q672" s="6">
        <f t="shared" si="1633"/>
        <v>0</v>
      </c>
      <c r="R672" s="6">
        <f t="shared" ref="R672:V672" si="1634">SUM(R673)</f>
        <v>0</v>
      </c>
      <c r="S672" s="6">
        <f t="shared" si="1634"/>
        <v>0</v>
      </c>
      <c r="T672" s="6">
        <f t="shared" si="1634"/>
        <v>0</v>
      </c>
      <c r="U672" s="6">
        <f t="shared" si="1634"/>
        <v>0</v>
      </c>
      <c r="V672" s="6">
        <f t="shared" si="1634"/>
        <v>0</v>
      </c>
      <c r="W672" s="6">
        <f>SUM(W673)</f>
        <v>0</v>
      </c>
      <c r="X672" s="6">
        <f>SUM(X673)</f>
        <v>0</v>
      </c>
      <c r="Y672" s="6">
        <f>SUM(Y673)</f>
        <v>0</v>
      </c>
      <c r="Z672" s="21">
        <f>SUM(Z673)</f>
        <v>0</v>
      </c>
      <c r="AA672" s="6">
        <f t="shared" si="1582"/>
        <v>0</v>
      </c>
      <c r="AB672" s="25"/>
    </row>
    <row r="673" spans="2:28">
      <c r="B673" s="16" t="s">
        <v>1</v>
      </c>
      <c r="C673" s="7" t="s">
        <v>33</v>
      </c>
      <c r="D673" s="8">
        <v>0</v>
      </c>
      <c r="E673" s="8">
        <v>0</v>
      </c>
      <c r="F673" s="8">
        <v>0</v>
      </c>
      <c r="G673" s="8">
        <v>0</v>
      </c>
      <c r="H673" s="8">
        <v>0</v>
      </c>
      <c r="I673" s="8">
        <v>0</v>
      </c>
      <c r="J673" s="8">
        <v>0</v>
      </c>
      <c r="K673" s="8">
        <v>0</v>
      </c>
      <c r="L673" s="8">
        <v>0</v>
      </c>
      <c r="M673" s="8">
        <v>30000</v>
      </c>
      <c r="N673" s="8">
        <v>0</v>
      </c>
      <c r="O673" s="8">
        <v>30000</v>
      </c>
      <c r="P673" s="8">
        <v>0</v>
      </c>
      <c r="Q673" s="8">
        <v>0</v>
      </c>
      <c r="R673" s="8">
        <v>0</v>
      </c>
      <c r="S673" s="8">
        <v>0</v>
      </c>
      <c r="T673" s="8">
        <v>0</v>
      </c>
      <c r="U673" s="8">
        <v>0</v>
      </c>
      <c r="V673" s="8">
        <v>0</v>
      </c>
      <c r="W673" s="8">
        <v>0</v>
      </c>
      <c r="X673" s="8">
        <v>0</v>
      </c>
      <c r="Y673" s="8">
        <v>0</v>
      </c>
      <c r="Z673" s="22">
        <v>0</v>
      </c>
      <c r="AA673" s="8">
        <f t="shared" si="1582"/>
        <v>0</v>
      </c>
      <c r="AB673" s="25"/>
    </row>
    <row r="674" spans="2:28" ht="30">
      <c r="B674" s="16" t="s">
        <v>245</v>
      </c>
      <c r="C674" s="5" t="s">
        <v>246</v>
      </c>
      <c r="D674" s="6">
        <f>SUM(D683,D691,D700)</f>
        <v>4290</v>
      </c>
      <c r="E674" s="6">
        <f>SUM(E683,E691,E700)</f>
        <v>0</v>
      </c>
      <c r="F674" s="6">
        <f t="shared" ref="F674:H674" si="1635">SUM(F683,F691,F700)</f>
        <v>3037.1</v>
      </c>
      <c r="G674" s="6">
        <f t="shared" si="1635"/>
        <v>0</v>
      </c>
      <c r="H674" s="6">
        <f t="shared" si="1635"/>
        <v>0</v>
      </c>
      <c r="I674" s="6">
        <f t="shared" ref="I674:L674" si="1636">SUM(I683,I691,I700)</f>
        <v>3023.02144</v>
      </c>
      <c r="J674" s="6">
        <f t="shared" si="1636"/>
        <v>0</v>
      </c>
      <c r="K674" s="6">
        <f t="shared" si="1636"/>
        <v>0</v>
      </c>
      <c r="L674" s="6">
        <f t="shared" si="1636"/>
        <v>0</v>
      </c>
      <c r="M674" s="6">
        <f>SUM(M683,M691,M700)</f>
        <v>6000</v>
      </c>
      <c r="N674" s="6">
        <f>SUM(N683,N691,N700)</f>
        <v>0</v>
      </c>
      <c r="O674" s="6">
        <f t="shared" ref="O674:Q674" si="1637">SUM(O683,O691,O700)</f>
        <v>6000</v>
      </c>
      <c r="P674" s="6">
        <f t="shared" si="1637"/>
        <v>0</v>
      </c>
      <c r="Q674" s="6">
        <f t="shared" si="1637"/>
        <v>0</v>
      </c>
      <c r="R674" s="6">
        <f t="shared" ref="R674:V674" si="1638">SUM(R683,R691,R700)</f>
        <v>1162.5479599999999</v>
      </c>
      <c r="S674" s="6">
        <f t="shared" si="1638"/>
        <v>0</v>
      </c>
      <c r="T674" s="6">
        <f t="shared" si="1638"/>
        <v>0</v>
      </c>
      <c r="U674" s="6">
        <f t="shared" si="1638"/>
        <v>0</v>
      </c>
      <c r="V674" s="6">
        <f t="shared" si="1638"/>
        <v>0</v>
      </c>
      <c r="W674" s="6">
        <f>SUM(W683,W691,W700)</f>
        <v>7400</v>
      </c>
      <c r="X674" s="6">
        <f>SUM(X683,X691,X700)</f>
        <v>0</v>
      </c>
      <c r="Y674" s="6">
        <f>SUM(Y683,Y691,Y700)</f>
        <v>9820</v>
      </c>
      <c r="Z674" s="21">
        <f>SUM(Z683,Z691,Z700)</f>
        <v>0</v>
      </c>
      <c r="AA674" s="6">
        <f t="shared" si="1582"/>
        <v>2420</v>
      </c>
      <c r="AB674" s="25"/>
    </row>
    <row r="675" spans="2:28">
      <c r="B675" s="16" t="s">
        <v>1</v>
      </c>
      <c r="C675" s="7" t="s">
        <v>22</v>
      </c>
      <c r="D675" s="8">
        <f>SUM(D684,D692)</f>
        <v>76</v>
      </c>
      <c r="E675" s="8">
        <f>SUM(E684,E692)</f>
        <v>0</v>
      </c>
      <c r="F675" s="8">
        <f t="shared" ref="F675:H675" si="1639">SUM(F684,F692)</f>
        <v>0</v>
      </c>
      <c r="G675" s="8">
        <f t="shared" si="1639"/>
        <v>0</v>
      </c>
      <c r="H675" s="8">
        <f t="shared" si="1639"/>
        <v>0</v>
      </c>
      <c r="I675" s="8">
        <f t="shared" ref="I675:L675" si="1640">SUM(I684,I692)</f>
        <v>0</v>
      </c>
      <c r="J675" s="8">
        <f t="shared" si="1640"/>
        <v>0</v>
      </c>
      <c r="K675" s="8">
        <f t="shared" si="1640"/>
        <v>0</v>
      </c>
      <c r="L675" s="8">
        <f t="shared" si="1640"/>
        <v>0</v>
      </c>
      <c r="M675" s="8">
        <f>SUM(M684,M692)</f>
        <v>0</v>
      </c>
      <c r="N675" s="8">
        <f>SUM(N684,N692)</f>
        <v>0</v>
      </c>
      <c r="O675" s="8">
        <f t="shared" ref="O675:Q675" si="1641">SUM(O684,O692)</f>
        <v>0</v>
      </c>
      <c r="P675" s="8">
        <f t="shared" si="1641"/>
        <v>0</v>
      </c>
      <c r="Q675" s="8">
        <f t="shared" si="1641"/>
        <v>0</v>
      </c>
      <c r="R675" s="8">
        <f t="shared" ref="R675:V675" si="1642">SUM(R684,R692)</f>
        <v>0</v>
      </c>
      <c r="S675" s="8">
        <f t="shared" si="1642"/>
        <v>0</v>
      </c>
      <c r="T675" s="8">
        <f t="shared" si="1642"/>
        <v>0</v>
      </c>
      <c r="U675" s="8">
        <f t="shared" si="1642"/>
        <v>0</v>
      </c>
      <c r="V675" s="8">
        <f t="shared" si="1642"/>
        <v>0</v>
      </c>
      <c r="W675" s="8">
        <f>SUM(W684,W692)</f>
        <v>151</v>
      </c>
      <c r="X675" s="8">
        <f>SUM(X684,X692)</f>
        <v>0</v>
      </c>
      <c r="Y675" s="8">
        <f>SUM(Y684,Y692)</f>
        <v>151</v>
      </c>
      <c r="Z675" s="22">
        <f>SUM(Z684,Z692)</f>
        <v>0</v>
      </c>
      <c r="AA675" s="8">
        <f t="shared" si="1582"/>
        <v>0</v>
      </c>
      <c r="AB675" s="25"/>
    </row>
    <row r="676" spans="2:28">
      <c r="B676" s="16" t="s">
        <v>1</v>
      </c>
      <c r="C676" s="7" t="s">
        <v>23</v>
      </c>
      <c r="D676" s="8">
        <f>SUM(D685,D693,D701)</f>
        <v>4290</v>
      </c>
      <c r="E676" s="8">
        <f>SUM(E685,E693,E701)</f>
        <v>0</v>
      </c>
      <c r="F676" s="8">
        <f t="shared" ref="F676:H676" si="1643">SUM(F685,F693,F701)</f>
        <v>3021.6</v>
      </c>
      <c r="G676" s="8">
        <f t="shared" si="1643"/>
        <v>0</v>
      </c>
      <c r="H676" s="8">
        <f t="shared" si="1643"/>
        <v>0</v>
      </c>
      <c r="I676" s="8">
        <f t="shared" ref="I676:L676" si="1644">SUM(I685,I693,I701)</f>
        <v>3007.5644400000001</v>
      </c>
      <c r="J676" s="8">
        <f t="shared" si="1644"/>
        <v>0</v>
      </c>
      <c r="K676" s="8">
        <f t="shared" si="1644"/>
        <v>0</v>
      </c>
      <c r="L676" s="8">
        <f t="shared" si="1644"/>
        <v>0</v>
      </c>
      <c r="M676" s="8">
        <f>SUM(M685,M693,M701)</f>
        <v>5845</v>
      </c>
      <c r="N676" s="8">
        <f>SUM(N685,N693,N701)</f>
        <v>0</v>
      </c>
      <c r="O676" s="8">
        <f t="shared" ref="O676:Q676" si="1645">SUM(O685,O693,O701)</f>
        <v>5233.4799999999996</v>
      </c>
      <c r="P676" s="8">
        <f t="shared" si="1645"/>
        <v>0</v>
      </c>
      <c r="Q676" s="8">
        <f t="shared" si="1645"/>
        <v>0</v>
      </c>
      <c r="R676" s="8">
        <f t="shared" ref="R676:V676" si="1646">SUM(R685,R693,R701)</f>
        <v>551.02796000000001</v>
      </c>
      <c r="S676" s="8">
        <f t="shared" si="1646"/>
        <v>0</v>
      </c>
      <c r="T676" s="8">
        <f t="shared" si="1646"/>
        <v>0</v>
      </c>
      <c r="U676" s="8">
        <f t="shared" si="1646"/>
        <v>0</v>
      </c>
      <c r="V676" s="8">
        <f t="shared" si="1646"/>
        <v>0</v>
      </c>
      <c r="W676" s="8">
        <f>SUM(W685,W693,W701)</f>
        <v>7283</v>
      </c>
      <c r="X676" s="8">
        <f>SUM(X685,X693,X701)</f>
        <v>0</v>
      </c>
      <c r="Y676" s="8">
        <f>SUM(Y685,Y693,Y701)</f>
        <v>9372</v>
      </c>
      <c r="Z676" s="22">
        <f>SUM(Z685,Z693,Z701)</f>
        <v>0</v>
      </c>
      <c r="AA676" s="8">
        <f t="shared" si="1582"/>
        <v>2089</v>
      </c>
      <c r="AB676" s="25"/>
    </row>
    <row r="677" spans="2:28">
      <c r="B677" s="16" t="s">
        <v>1</v>
      </c>
      <c r="C677" s="9" t="s">
        <v>25</v>
      </c>
      <c r="D677" s="8">
        <f t="shared" ref="D677:E678" si="1647">SUM(D686,D694)</f>
        <v>2150</v>
      </c>
      <c r="E677" s="8">
        <f t="shared" si="1647"/>
        <v>0</v>
      </c>
      <c r="F677" s="8">
        <f t="shared" ref="F677:H678" si="1648">SUM(F686,F694)</f>
        <v>1188.6199999999999</v>
      </c>
      <c r="G677" s="8">
        <f t="shared" si="1648"/>
        <v>0</v>
      </c>
      <c r="H677" s="8">
        <f t="shared" si="1648"/>
        <v>0</v>
      </c>
      <c r="I677" s="8">
        <f t="shared" ref="I677:L677" si="1649">SUM(I686,I694)</f>
        <v>1176.8930700000001</v>
      </c>
      <c r="J677" s="8">
        <f t="shared" si="1649"/>
        <v>0</v>
      </c>
      <c r="K677" s="8">
        <f t="shared" si="1649"/>
        <v>0</v>
      </c>
      <c r="L677" s="8">
        <f t="shared" si="1649"/>
        <v>0</v>
      </c>
      <c r="M677" s="8">
        <f t="shared" ref="M677:N678" si="1650">SUM(M686,M694)</f>
        <v>3665</v>
      </c>
      <c r="N677" s="8">
        <f t="shared" si="1650"/>
        <v>0</v>
      </c>
      <c r="O677" s="8">
        <f t="shared" ref="O677:Q678" si="1651">SUM(O686,O694)</f>
        <v>3048.48</v>
      </c>
      <c r="P677" s="8">
        <f t="shared" si="1651"/>
        <v>0</v>
      </c>
      <c r="Q677" s="8">
        <f t="shared" si="1651"/>
        <v>0</v>
      </c>
      <c r="R677" s="8">
        <f t="shared" ref="R677:V677" si="1652">SUM(R686,R694)</f>
        <v>533.46808999999996</v>
      </c>
      <c r="S677" s="8">
        <f t="shared" si="1652"/>
        <v>0</v>
      </c>
      <c r="T677" s="8">
        <f t="shared" si="1652"/>
        <v>0</v>
      </c>
      <c r="U677" s="8">
        <f t="shared" si="1652"/>
        <v>0</v>
      </c>
      <c r="V677" s="8">
        <f t="shared" si="1652"/>
        <v>0</v>
      </c>
      <c r="W677" s="8">
        <f t="shared" ref="W677:X678" si="1653">SUM(W686,W694)</f>
        <v>4953</v>
      </c>
      <c r="X677" s="8">
        <f t="shared" si="1653"/>
        <v>0</v>
      </c>
      <c r="Y677" s="8">
        <f t="shared" ref="Y677:Z678" si="1654">SUM(Y686,Y694)</f>
        <v>6962</v>
      </c>
      <c r="Z677" s="22">
        <f t="shared" si="1654"/>
        <v>0</v>
      </c>
      <c r="AA677" s="8">
        <f t="shared" si="1582"/>
        <v>2009</v>
      </c>
      <c r="AB677" s="25"/>
    </row>
    <row r="678" spans="2:28">
      <c r="B678" s="16" t="s">
        <v>1</v>
      </c>
      <c r="C678" s="9" t="s">
        <v>28</v>
      </c>
      <c r="D678" s="8">
        <f t="shared" si="1647"/>
        <v>0</v>
      </c>
      <c r="E678" s="8">
        <f t="shared" si="1647"/>
        <v>0</v>
      </c>
      <c r="F678" s="8">
        <f t="shared" si="1648"/>
        <v>28.63</v>
      </c>
      <c r="G678" s="8">
        <f t="shared" si="1648"/>
        <v>0</v>
      </c>
      <c r="H678" s="8">
        <f t="shared" si="1648"/>
        <v>0</v>
      </c>
      <c r="I678" s="8">
        <f t="shared" ref="I678:L678" si="1655">SUM(I687,I695)</f>
        <v>26.331869999999999</v>
      </c>
      <c r="J678" s="8">
        <f t="shared" si="1655"/>
        <v>0</v>
      </c>
      <c r="K678" s="8">
        <f t="shared" si="1655"/>
        <v>0</v>
      </c>
      <c r="L678" s="8">
        <f t="shared" si="1655"/>
        <v>0</v>
      </c>
      <c r="M678" s="8">
        <f t="shared" si="1650"/>
        <v>30</v>
      </c>
      <c r="N678" s="8">
        <f t="shared" si="1650"/>
        <v>0</v>
      </c>
      <c r="O678" s="8">
        <f t="shared" si="1651"/>
        <v>35</v>
      </c>
      <c r="P678" s="8">
        <f t="shared" si="1651"/>
        <v>0</v>
      </c>
      <c r="Q678" s="8">
        <f t="shared" si="1651"/>
        <v>0</v>
      </c>
      <c r="R678" s="8">
        <f t="shared" ref="R678:V678" si="1656">SUM(R687,R695)</f>
        <v>17.55987</v>
      </c>
      <c r="S678" s="8">
        <f t="shared" si="1656"/>
        <v>0</v>
      </c>
      <c r="T678" s="8">
        <f t="shared" si="1656"/>
        <v>0</v>
      </c>
      <c r="U678" s="8">
        <f t="shared" si="1656"/>
        <v>0</v>
      </c>
      <c r="V678" s="8">
        <f t="shared" si="1656"/>
        <v>0</v>
      </c>
      <c r="W678" s="8">
        <f t="shared" si="1653"/>
        <v>40</v>
      </c>
      <c r="X678" s="8">
        <f t="shared" si="1653"/>
        <v>0</v>
      </c>
      <c r="Y678" s="8">
        <f t="shared" si="1654"/>
        <v>60</v>
      </c>
      <c r="Z678" s="22">
        <f t="shared" si="1654"/>
        <v>0</v>
      </c>
      <c r="AA678" s="8">
        <f t="shared" si="1582"/>
        <v>20</v>
      </c>
      <c r="AB678" s="25"/>
    </row>
    <row r="679" spans="2:28">
      <c r="B679" s="16" t="s">
        <v>1</v>
      </c>
      <c r="C679" s="9" t="s">
        <v>29</v>
      </c>
      <c r="D679" s="8">
        <f t="shared" ref="D679:E681" si="1657">SUM(D688,D696,D702)</f>
        <v>2140</v>
      </c>
      <c r="E679" s="8">
        <f t="shared" si="1657"/>
        <v>0</v>
      </c>
      <c r="F679" s="8">
        <f t="shared" ref="F679:H681" si="1658">SUM(F688,F696,F702)</f>
        <v>1804.35</v>
      </c>
      <c r="G679" s="8">
        <f t="shared" si="1658"/>
        <v>0</v>
      </c>
      <c r="H679" s="8">
        <f t="shared" si="1658"/>
        <v>0</v>
      </c>
      <c r="I679" s="8">
        <f t="shared" ref="I679:L679" si="1659">SUM(I688,I696,I702)</f>
        <v>1804.3395</v>
      </c>
      <c r="J679" s="8">
        <f t="shared" si="1659"/>
        <v>0</v>
      </c>
      <c r="K679" s="8">
        <f t="shared" si="1659"/>
        <v>0</v>
      </c>
      <c r="L679" s="8">
        <f t="shared" si="1659"/>
        <v>0</v>
      </c>
      <c r="M679" s="8">
        <f t="shared" ref="M679:N681" si="1660">SUM(M688,M696,M702)</f>
        <v>2150</v>
      </c>
      <c r="N679" s="8">
        <f t="shared" si="1660"/>
        <v>0</v>
      </c>
      <c r="O679" s="8">
        <f t="shared" ref="O679:Q681" si="1661">SUM(O688,O696,O702)</f>
        <v>2150</v>
      </c>
      <c r="P679" s="8">
        <f t="shared" si="1661"/>
        <v>0</v>
      </c>
      <c r="Q679" s="8">
        <f t="shared" si="1661"/>
        <v>0</v>
      </c>
      <c r="R679" s="8">
        <f t="shared" ref="R679:V679" si="1662">SUM(R688,R696,R702)</f>
        <v>0</v>
      </c>
      <c r="S679" s="8">
        <f t="shared" si="1662"/>
        <v>0</v>
      </c>
      <c r="T679" s="8">
        <f t="shared" si="1662"/>
        <v>0</v>
      </c>
      <c r="U679" s="8">
        <f t="shared" si="1662"/>
        <v>0</v>
      </c>
      <c r="V679" s="8">
        <f t="shared" si="1662"/>
        <v>0</v>
      </c>
      <c r="W679" s="8">
        <f t="shared" ref="W679:X681" si="1663">SUM(W688,W696,W702)</f>
        <v>2290</v>
      </c>
      <c r="X679" s="8">
        <f t="shared" si="1663"/>
        <v>0</v>
      </c>
      <c r="Y679" s="8">
        <f t="shared" ref="Y679:Z681" si="1664">SUM(Y688,Y696,Y702)</f>
        <v>2350</v>
      </c>
      <c r="Z679" s="22">
        <f t="shared" si="1664"/>
        <v>0</v>
      </c>
      <c r="AA679" s="8">
        <f t="shared" si="1582"/>
        <v>60</v>
      </c>
      <c r="AB679" s="25"/>
    </row>
    <row r="680" spans="2:28">
      <c r="B680" s="16" t="s">
        <v>1</v>
      </c>
      <c r="C680" s="10" t="s">
        <v>30</v>
      </c>
      <c r="D680" s="8">
        <f t="shared" si="1657"/>
        <v>2140</v>
      </c>
      <c r="E680" s="8">
        <f t="shared" si="1657"/>
        <v>0</v>
      </c>
      <c r="F680" s="8">
        <f t="shared" si="1658"/>
        <v>1804.35</v>
      </c>
      <c r="G680" s="8">
        <f t="shared" si="1658"/>
        <v>0</v>
      </c>
      <c r="H680" s="8">
        <f t="shared" si="1658"/>
        <v>0</v>
      </c>
      <c r="I680" s="8">
        <f t="shared" ref="I680:L680" si="1665">SUM(I689,I697,I703)</f>
        <v>1804.3395</v>
      </c>
      <c r="J680" s="8">
        <f t="shared" si="1665"/>
        <v>0</v>
      </c>
      <c r="K680" s="8">
        <f t="shared" si="1665"/>
        <v>0</v>
      </c>
      <c r="L680" s="8">
        <f t="shared" si="1665"/>
        <v>0</v>
      </c>
      <c r="M680" s="8">
        <f t="shared" si="1660"/>
        <v>2150</v>
      </c>
      <c r="N680" s="8">
        <f t="shared" si="1660"/>
        <v>0</v>
      </c>
      <c r="O680" s="8">
        <f t="shared" si="1661"/>
        <v>2150</v>
      </c>
      <c r="P680" s="8">
        <f t="shared" si="1661"/>
        <v>0</v>
      </c>
      <c r="Q680" s="8">
        <f t="shared" si="1661"/>
        <v>0</v>
      </c>
      <c r="R680" s="8">
        <f t="shared" ref="R680:V680" si="1666">SUM(R689,R697,R703)</f>
        <v>0</v>
      </c>
      <c r="S680" s="8">
        <f t="shared" si="1666"/>
        <v>0</v>
      </c>
      <c r="T680" s="8">
        <f t="shared" si="1666"/>
        <v>0</v>
      </c>
      <c r="U680" s="8">
        <f t="shared" si="1666"/>
        <v>0</v>
      </c>
      <c r="V680" s="8">
        <f t="shared" si="1666"/>
        <v>0</v>
      </c>
      <c r="W680" s="8">
        <f t="shared" si="1663"/>
        <v>2290</v>
      </c>
      <c r="X680" s="8">
        <f t="shared" si="1663"/>
        <v>0</v>
      </c>
      <c r="Y680" s="8">
        <f t="shared" si="1664"/>
        <v>2350</v>
      </c>
      <c r="Z680" s="22">
        <f t="shared" si="1664"/>
        <v>0</v>
      </c>
      <c r="AA680" s="8">
        <f t="shared" si="1582"/>
        <v>60</v>
      </c>
      <c r="AB680" s="25"/>
    </row>
    <row r="681" spans="2:28" ht="30">
      <c r="B681" s="16" t="s">
        <v>1</v>
      </c>
      <c r="C681" s="11" t="s">
        <v>31</v>
      </c>
      <c r="D681" s="8">
        <f t="shared" si="1657"/>
        <v>2140</v>
      </c>
      <c r="E681" s="8">
        <f t="shared" si="1657"/>
        <v>0</v>
      </c>
      <c r="F681" s="8">
        <f t="shared" si="1658"/>
        <v>1804.35</v>
      </c>
      <c r="G681" s="8">
        <f t="shared" si="1658"/>
        <v>0</v>
      </c>
      <c r="H681" s="8">
        <f t="shared" si="1658"/>
        <v>0</v>
      </c>
      <c r="I681" s="8">
        <f t="shared" ref="I681:L681" si="1667">SUM(I690,I698,I704)</f>
        <v>1804.3395</v>
      </c>
      <c r="J681" s="8">
        <f t="shared" si="1667"/>
        <v>0</v>
      </c>
      <c r="K681" s="8">
        <f t="shared" si="1667"/>
        <v>0</v>
      </c>
      <c r="L681" s="8">
        <f t="shared" si="1667"/>
        <v>0</v>
      </c>
      <c r="M681" s="8">
        <f t="shared" si="1660"/>
        <v>2150</v>
      </c>
      <c r="N681" s="8">
        <f t="shared" si="1660"/>
        <v>0</v>
      </c>
      <c r="O681" s="8">
        <f t="shared" si="1661"/>
        <v>2150</v>
      </c>
      <c r="P681" s="8">
        <f t="shared" si="1661"/>
        <v>0</v>
      </c>
      <c r="Q681" s="8">
        <f t="shared" si="1661"/>
        <v>0</v>
      </c>
      <c r="R681" s="8">
        <f t="shared" ref="R681:V681" si="1668">SUM(R690,R698,R704)</f>
        <v>0</v>
      </c>
      <c r="S681" s="8">
        <f t="shared" si="1668"/>
        <v>0</v>
      </c>
      <c r="T681" s="8">
        <f t="shared" si="1668"/>
        <v>0</v>
      </c>
      <c r="U681" s="8">
        <f t="shared" si="1668"/>
        <v>0</v>
      </c>
      <c r="V681" s="8">
        <f t="shared" si="1668"/>
        <v>0</v>
      </c>
      <c r="W681" s="8">
        <f t="shared" si="1663"/>
        <v>2290</v>
      </c>
      <c r="X681" s="8">
        <f t="shared" si="1663"/>
        <v>0</v>
      </c>
      <c r="Y681" s="8">
        <f t="shared" si="1664"/>
        <v>2350</v>
      </c>
      <c r="Z681" s="22">
        <f t="shared" si="1664"/>
        <v>0</v>
      </c>
      <c r="AA681" s="8">
        <f t="shared" si="1582"/>
        <v>60</v>
      </c>
      <c r="AB681" s="25"/>
    </row>
    <row r="682" spans="2:28">
      <c r="B682" s="16" t="s">
        <v>1</v>
      </c>
      <c r="C682" s="7" t="s">
        <v>33</v>
      </c>
      <c r="D682" s="8">
        <f>SUM(D699)</f>
        <v>0</v>
      </c>
      <c r="E682" s="8">
        <f>SUM(E699)</f>
        <v>0</v>
      </c>
      <c r="F682" s="8">
        <f t="shared" ref="F682:H682" si="1669">SUM(F699)</f>
        <v>15.5</v>
      </c>
      <c r="G682" s="8">
        <f t="shared" si="1669"/>
        <v>0</v>
      </c>
      <c r="H682" s="8">
        <f t="shared" si="1669"/>
        <v>0</v>
      </c>
      <c r="I682" s="8">
        <f t="shared" ref="I682:L682" si="1670">SUM(I699)</f>
        <v>15.457000000000001</v>
      </c>
      <c r="J682" s="8">
        <f t="shared" si="1670"/>
        <v>0</v>
      </c>
      <c r="K682" s="8">
        <f t="shared" si="1670"/>
        <v>0</v>
      </c>
      <c r="L682" s="8">
        <f t="shared" si="1670"/>
        <v>0</v>
      </c>
      <c r="M682" s="8">
        <f>SUM(M699)</f>
        <v>155</v>
      </c>
      <c r="N682" s="8">
        <f>SUM(N699)</f>
        <v>0</v>
      </c>
      <c r="O682" s="8">
        <f t="shared" ref="O682:Q682" si="1671">SUM(O699)</f>
        <v>766.52</v>
      </c>
      <c r="P682" s="8">
        <f t="shared" si="1671"/>
        <v>0</v>
      </c>
      <c r="Q682" s="8">
        <f t="shared" si="1671"/>
        <v>0</v>
      </c>
      <c r="R682" s="8">
        <f t="shared" ref="R682:V682" si="1672">SUM(R699)</f>
        <v>611.52</v>
      </c>
      <c r="S682" s="8">
        <f t="shared" si="1672"/>
        <v>0</v>
      </c>
      <c r="T682" s="8">
        <f t="shared" si="1672"/>
        <v>0</v>
      </c>
      <c r="U682" s="8">
        <f t="shared" si="1672"/>
        <v>0</v>
      </c>
      <c r="V682" s="8">
        <f t="shared" si="1672"/>
        <v>0</v>
      </c>
      <c r="W682" s="8">
        <f>SUM(W699)</f>
        <v>117</v>
      </c>
      <c r="X682" s="8">
        <f>SUM(X699)</f>
        <v>0</v>
      </c>
      <c r="Y682" s="8">
        <f>SUM(Y699)</f>
        <v>448</v>
      </c>
      <c r="Z682" s="22">
        <f>SUM(Z699)</f>
        <v>0</v>
      </c>
      <c r="AA682" s="8">
        <f t="shared" si="1582"/>
        <v>331</v>
      </c>
      <c r="AB682" s="25"/>
    </row>
    <row r="683" spans="2:28" ht="30">
      <c r="B683" s="16" t="s">
        <v>247</v>
      </c>
      <c r="C683" s="5" t="s">
        <v>248</v>
      </c>
      <c r="D683" s="6">
        <f>SUM(D685)</f>
        <v>700</v>
      </c>
      <c r="E683" s="6">
        <f>SUM(E685)</f>
        <v>0</v>
      </c>
      <c r="F683" s="6">
        <f t="shared" ref="F683:H683" si="1673">SUM(F685)</f>
        <v>470.99</v>
      </c>
      <c r="G683" s="6">
        <f t="shared" si="1673"/>
        <v>0</v>
      </c>
      <c r="H683" s="6">
        <f t="shared" si="1673"/>
        <v>0</v>
      </c>
      <c r="I683" s="6">
        <f t="shared" ref="I683:L683" si="1674">SUM(I685)</f>
        <v>463.41182000000003</v>
      </c>
      <c r="J683" s="6">
        <f t="shared" si="1674"/>
        <v>0</v>
      </c>
      <c r="K683" s="6">
        <f t="shared" si="1674"/>
        <v>0</v>
      </c>
      <c r="L683" s="6">
        <f t="shared" si="1674"/>
        <v>0</v>
      </c>
      <c r="M683" s="6">
        <f>SUM(M685)</f>
        <v>700</v>
      </c>
      <c r="N683" s="6">
        <f>SUM(N685)</f>
        <v>0</v>
      </c>
      <c r="O683" s="6">
        <f t="shared" ref="O683:Q683" si="1675">SUM(O685)</f>
        <v>700</v>
      </c>
      <c r="P683" s="6">
        <f t="shared" si="1675"/>
        <v>0</v>
      </c>
      <c r="Q683" s="6">
        <f t="shared" si="1675"/>
        <v>0</v>
      </c>
      <c r="R683" s="6">
        <f t="shared" ref="R683:V683" si="1676">SUM(R685)</f>
        <v>220.22540999999998</v>
      </c>
      <c r="S683" s="6">
        <f t="shared" si="1676"/>
        <v>0</v>
      </c>
      <c r="T683" s="6">
        <f t="shared" si="1676"/>
        <v>0</v>
      </c>
      <c r="U683" s="6">
        <f t="shared" si="1676"/>
        <v>0</v>
      </c>
      <c r="V683" s="6">
        <f t="shared" si="1676"/>
        <v>0</v>
      </c>
      <c r="W683" s="6">
        <f>SUM(W685)</f>
        <v>700</v>
      </c>
      <c r="X683" s="6">
        <f>SUM(X685)</f>
        <v>0</v>
      </c>
      <c r="Y683" s="6">
        <f>SUM(Y685)</f>
        <v>770</v>
      </c>
      <c r="Z683" s="21">
        <f>SUM(Z685)</f>
        <v>0</v>
      </c>
      <c r="AA683" s="6">
        <f t="shared" si="1582"/>
        <v>70</v>
      </c>
      <c r="AB683" s="25"/>
    </row>
    <row r="684" spans="2:28">
      <c r="B684" s="16" t="s">
        <v>1</v>
      </c>
      <c r="C684" s="7" t="s">
        <v>22</v>
      </c>
      <c r="D684" s="8">
        <v>36</v>
      </c>
      <c r="E684" s="8">
        <v>0</v>
      </c>
      <c r="F684" s="8">
        <v>0</v>
      </c>
      <c r="G684" s="8">
        <v>0</v>
      </c>
      <c r="H684" s="8">
        <v>0</v>
      </c>
      <c r="I684" s="8">
        <v>0</v>
      </c>
      <c r="J684" s="8">
        <v>0</v>
      </c>
      <c r="K684" s="8">
        <v>0</v>
      </c>
      <c r="L684" s="8">
        <v>0</v>
      </c>
      <c r="M684" s="8">
        <v>0</v>
      </c>
      <c r="N684" s="8">
        <v>0</v>
      </c>
      <c r="O684" s="8">
        <v>0</v>
      </c>
      <c r="P684" s="8">
        <v>0</v>
      </c>
      <c r="Q684" s="8">
        <v>0</v>
      </c>
      <c r="R684" s="8">
        <v>0</v>
      </c>
      <c r="S684" s="8">
        <v>0</v>
      </c>
      <c r="T684" s="8">
        <v>0</v>
      </c>
      <c r="U684" s="8">
        <v>0</v>
      </c>
      <c r="V684" s="8">
        <v>0</v>
      </c>
      <c r="W684" s="8">
        <v>51</v>
      </c>
      <c r="X684" s="8">
        <v>0</v>
      </c>
      <c r="Y684" s="8">
        <v>51</v>
      </c>
      <c r="Z684" s="22">
        <v>0</v>
      </c>
      <c r="AA684" s="8">
        <f t="shared" si="1582"/>
        <v>0</v>
      </c>
      <c r="AB684" s="25"/>
    </row>
    <row r="685" spans="2:28">
      <c r="B685" s="16" t="s">
        <v>1</v>
      </c>
      <c r="C685" s="7" t="s">
        <v>23</v>
      </c>
      <c r="D685" s="8">
        <f>SUM(D686:D688)</f>
        <v>700</v>
      </c>
      <c r="E685" s="8">
        <f>SUM(E686:E688)</f>
        <v>0</v>
      </c>
      <c r="F685" s="8">
        <f t="shared" ref="F685:H685" si="1677">SUM(F686:F688)</f>
        <v>470.99</v>
      </c>
      <c r="G685" s="8">
        <f t="shared" si="1677"/>
        <v>0</v>
      </c>
      <c r="H685" s="8">
        <f t="shared" si="1677"/>
        <v>0</v>
      </c>
      <c r="I685" s="8">
        <f t="shared" ref="I685:L685" si="1678">SUM(I686:I688)</f>
        <v>463.41182000000003</v>
      </c>
      <c r="J685" s="8">
        <f t="shared" si="1678"/>
        <v>0</v>
      </c>
      <c r="K685" s="8">
        <f t="shared" si="1678"/>
        <v>0</v>
      </c>
      <c r="L685" s="8">
        <f t="shared" si="1678"/>
        <v>0</v>
      </c>
      <c r="M685" s="8">
        <f>SUM(M686:M688)</f>
        <v>700</v>
      </c>
      <c r="N685" s="8">
        <f>SUM(N686:N688)</f>
        <v>0</v>
      </c>
      <c r="O685" s="8">
        <f t="shared" ref="O685:Q685" si="1679">SUM(O686:O688)</f>
        <v>700</v>
      </c>
      <c r="P685" s="8">
        <f t="shared" si="1679"/>
        <v>0</v>
      </c>
      <c r="Q685" s="8">
        <f t="shared" si="1679"/>
        <v>0</v>
      </c>
      <c r="R685" s="8">
        <f t="shared" ref="R685:V685" si="1680">SUM(R686:R688)</f>
        <v>220.22540999999998</v>
      </c>
      <c r="S685" s="8">
        <f t="shared" si="1680"/>
        <v>0</v>
      </c>
      <c r="T685" s="8">
        <f t="shared" si="1680"/>
        <v>0</v>
      </c>
      <c r="U685" s="8">
        <f t="shared" si="1680"/>
        <v>0</v>
      </c>
      <c r="V685" s="8">
        <f t="shared" si="1680"/>
        <v>0</v>
      </c>
      <c r="W685" s="8">
        <f>SUM(W686:W688)</f>
        <v>700</v>
      </c>
      <c r="X685" s="8">
        <f>SUM(X686:X688)</f>
        <v>0</v>
      </c>
      <c r="Y685" s="8">
        <f>SUM(Y686:Y688)</f>
        <v>770</v>
      </c>
      <c r="Z685" s="22">
        <f>SUM(Z686:Z688)</f>
        <v>0</v>
      </c>
      <c r="AA685" s="8">
        <f t="shared" si="1582"/>
        <v>70</v>
      </c>
      <c r="AB685" s="25"/>
    </row>
    <row r="686" spans="2:28">
      <c r="B686" s="16" t="s">
        <v>1</v>
      </c>
      <c r="C686" s="9" t="s">
        <v>25</v>
      </c>
      <c r="D686" s="8">
        <v>650</v>
      </c>
      <c r="E686" s="8">
        <v>0</v>
      </c>
      <c r="F686" s="8">
        <v>458</v>
      </c>
      <c r="G686" s="8">
        <v>0</v>
      </c>
      <c r="H686" s="8">
        <v>0</v>
      </c>
      <c r="I686" s="8">
        <v>451.96172000000001</v>
      </c>
      <c r="J686" s="8">
        <v>0</v>
      </c>
      <c r="K686" s="8">
        <v>0</v>
      </c>
      <c r="L686" s="8">
        <v>0</v>
      </c>
      <c r="M686" s="8">
        <v>650</v>
      </c>
      <c r="N686" s="8">
        <v>0</v>
      </c>
      <c r="O686" s="8">
        <v>645</v>
      </c>
      <c r="P686" s="8">
        <v>0</v>
      </c>
      <c r="Q686" s="8">
        <v>0</v>
      </c>
      <c r="R686" s="8">
        <v>216.94901999999999</v>
      </c>
      <c r="S686" s="8">
        <v>0</v>
      </c>
      <c r="T686" s="8">
        <v>0</v>
      </c>
      <c r="U686" s="8">
        <v>0</v>
      </c>
      <c r="V686" s="8">
        <v>0</v>
      </c>
      <c r="W686" s="8">
        <v>645</v>
      </c>
      <c r="X686" s="8">
        <v>0</v>
      </c>
      <c r="Y686" s="8">
        <v>715</v>
      </c>
      <c r="Z686" s="22">
        <v>0</v>
      </c>
      <c r="AA686" s="8">
        <f t="shared" si="1582"/>
        <v>70</v>
      </c>
      <c r="AB686" s="25"/>
    </row>
    <row r="687" spans="2:28">
      <c r="B687" s="16" t="s">
        <v>1</v>
      </c>
      <c r="C687" s="9" t="s">
        <v>28</v>
      </c>
      <c r="D687" s="8">
        <v>0</v>
      </c>
      <c r="E687" s="8">
        <v>0</v>
      </c>
      <c r="F687" s="8">
        <v>8.75</v>
      </c>
      <c r="G687" s="8">
        <v>0</v>
      </c>
      <c r="H687" s="8">
        <v>0</v>
      </c>
      <c r="I687" s="8">
        <v>7.2180999999999997</v>
      </c>
      <c r="J687" s="8">
        <v>0</v>
      </c>
      <c r="K687" s="8">
        <v>0</v>
      </c>
      <c r="L687" s="8">
        <v>0</v>
      </c>
      <c r="M687" s="8">
        <v>0</v>
      </c>
      <c r="N687" s="8">
        <v>0</v>
      </c>
      <c r="O687" s="8">
        <v>5</v>
      </c>
      <c r="P687" s="8">
        <v>0</v>
      </c>
      <c r="Q687" s="8">
        <v>0</v>
      </c>
      <c r="R687" s="8">
        <v>3.2763900000000001</v>
      </c>
      <c r="S687" s="8">
        <v>0</v>
      </c>
      <c r="T687" s="8">
        <v>0</v>
      </c>
      <c r="U687" s="8">
        <v>0</v>
      </c>
      <c r="V687" s="8">
        <v>0</v>
      </c>
      <c r="W687" s="8">
        <v>5</v>
      </c>
      <c r="X687" s="8">
        <v>0</v>
      </c>
      <c r="Y687" s="8">
        <v>5</v>
      </c>
      <c r="Z687" s="22">
        <v>0</v>
      </c>
      <c r="AA687" s="8">
        <f t="shared" si="1582"/>
        <v>0</v>
      </c>
      <c r="AB687" s="25"/>
    </row>
    <row r="688" spans="2:28">
      <c r="B688" s="16" t="s">
        <v>1</v>
      </c>
      <c r="C688" s="9" t="s">
        <v>29</v>
      </c>
      <c r="D688" s="8">
        <f t="shared" ref="D688:E689" si="1681">SUM(D689)</f>
        <v>50</v>
      </c>
      <c r="E688" s="8">
        <f t="shared" si="1681"/>
        <v>0</v>
      </c>
      <c r="F688" s="8">
        <f t="shared" ref="F688:H689" si="1682">SUM(F689)</f>
        <v>4.24</v>
      </c>
      <c r="G688" s="8">
        <f t="shared" si="1682"/>
        <v>0</v>
      </c>
      <c r="H688" s="8">
        <f t="shared" si="1682"/>
        <v>0</v>
      </c>
      <c r="I688" s="8">
        <f t="shared" ref="I688:L689" si="1683">SUM(I689)</f>
        <v>4.2320000000000002</v>
      </c>
      <c r="J688" s="8">
        <f t="shared" si="1683"/>
        <v>0</v>
      </c>
      <c r="K688" s="8">
        <f t="shared" si="1683"/>
        <v>0</v>
      </c>
      <c r="L688" s="8">
        <f t="shared" si="1683"/>
        <v>0</v>
      </c>
      <c r="M688" s="8">
        <f t="shared" ref="M688:N689" si="1684">SUM(M689)</f>
        <v>50</v>
      </c>
      <c r="N688" s="8">
        <f t="shared" si="1684"/>
        <v>0</v>
      </c>
      <c r="O688" s="8">
        <f t="shared" ref="O688:Q689" si="1685">SUM(O689)</f>
        <v>50</v>
      </c>
      <c r="P688" s="8">
        <f t="shared" si="1685"/>
        <v>0</v>
      </c>
      <c r="Q688" s="8">
        <f t="shared" si="1685"/>
        <v>0</v>
      </c>
      <c r="R688" s="8">
        <f t="shared" ref="R688:V689" si="1686">SUM(R689)</f>
        <v>0</v>
      </c>
      <c r="S688" s="8">
        <f t="shared" si="1686"/>
        <v>0</v>
      </c>
      <c r="T688" s="8">
        <f t="shared" si="1686"/>
        <v>0</v>
      </c>
      <c r="U688" s="8">
        <f t="shared" si="1686"/>
        <v>0</v>
      </c>
      <c r="V688" s="8">
        <f t="shared" si="1686"/>
        <v>0</v>
      </c>
      <c r="W688" s="8">
        <f t="shared" ref="W688:X689" si="1687">SUM(W689)</f>
        <v>50</v>
      </c>
      <c r="X688" s="8">
        <f t="shared" si="1687"/>
        <v>0</v>
      </c>
      <c r="Y688" s="8">
        <f t="shared" ref="Y688:Z689" si="1688">SUM(Y689)</f>
        <v>50</v>
      </c>
      <c r="Z688" s="22">
        <f t="shared" si="1688"/>
        <v>0</v>
      </c>
      <c r="AA688" s="8">
        <f t="shared" si="1582"/>
        <v>0</v>
      </c>
      <c r="AB688" s="25"/>
    </row>
    <row r="689" spans="2:28">
      <c r="B689" s="16" t="s">
        <v>1</v>
      </c>
      <c r="C689" s="10" t="s">
        <v>30</v>
      </c>
      <c r="D689" s="8">
        <f t="shared" si="1681"/>
        <v>50</v>
      </c>
      <c r="E689" s="8">
        <f t="shared" si="1681"/>
        <v>0</v>
      </c>
      <c r="F689" s="8">
        <f t="shared" si="1682"/>
        <v>4.24</v>
      </c>
      <c r="G689" s="8">
        <f t="shared" si="1682"/>
        <v>0</v>
      </c>
      <c r="H689" s="8">
        <f t="shared" si="1682"/>
        <v>0</v>
      </c>
      <c r="I689" s="8">
        <f t="shared" si="1683"/>
        <v>4.2320000000000002</v>
      </c>
      <c r="J689" s="8">
        <f t="shared" si="1683"/>
        <v>0</v>
      </c>
      <c r="K689" s="8">
        <f t="shared" si="1683"/>
        <v>0</v>
      </c>
      <c r="L689" s="8">
        <f t="shared" si="1683"/>
        <v>0</v>
      </c>
      <c r="M689" s="8">
        <f t="shared" si="1684"/>
        <v>50</v>
      </c>
      <c r="N689" s="8">
        <f t="shared" si="1684"/>
        <v>0</v>
      </c>
      <c r="O689" s="8">
        <f t="shared" si="1685"/>
        <v>50</v>
      </c>
      <c r="P689" s="8">
        <f t="shared" si="1685"/>
        <v>0</v>
      </c>
      <c r="Q689" s="8">
        <f t="shared" si="1685"/>
        <v>0</v>
      </c>
      <c r="R689" s="8">
        <f t="shared" si="1686"/>
        <v>0</v>
      </c>
      <c r="S689" s="8">
        <f t="shared" si="1686"/>
        <v>0</v>
      </c>
      <c r="T689" s="8">
        <f t="shared" si="1686"/>
        <v>0</v>
      </c>
      <c r="U689" s="8">
        <f t="shared" si="1686"/>
        <v>0</v>
      </c>
      <c r="V689" s="8">
        <f t="shared" si="1686"/>
        <v>0</v>
      </c>
      <c r="W689" s="8">
        <f t="shared" si="1687"/>
        <v>50</v>
      </c>
      <c r="X689" s="8">
        <f t="shared" si="1687"/>
        <v>0</v>
      </c>
      <c r="Y689" s="8">
        <f t="shared" si="1688"/>
        <v>50</v>
      </c>
      <c r="Z689" s="22">
        <f t="shared" si="1688"/>
        <v>0</v>
      </c>
      <c r="AA689" s="8">
        <f t="shared" si="1582"/>
        <v>0</v>
      </c>
      <c r="AB689" s="25"/>
    </row>
    <row r="690" spans="2:28" ht="30">
      <c r="B690" s="16" t="s">
        <v>1</v>
      </c>
      <c r="C690" s="11" t="s">
        <v>31</v>
      </c>
      <c r="D690" s="8">
        <v>50</v>
      </c>
      <c r="E690" s="8">
        <v>0</v>
      </c>
      <c r="F690" s="8">
        <v>4.24</v>
      </c>
      <c r="G690" s="8">
        <v>0</v>
      </c>
      <c r="H690" s="8">
        <v>0</v>
      </c>
      <c r="I690" s="8">
        <v>4.2320000000000002</v>
      </c>
      <c r="J690" s="8">
        <v>0</v>
      </c>
      <c r="K690" s="8">
        <v>0</v>
      </c>
      <c r="L690" s="8">
        <v>0</v>
      </c>
      <c r="M690" s="8">
        <v>50</v>
      </c>
      <c r="N690" s="8">
        <v>0</v>
      </c>
      <c r="O690" s="8">
        <v>50</v>
      </c>
      <c r="P690" s="8">
        <v>0</v>
      </c>
      <c r="Q690" s="8">
        <v>0</v>
      </c>
      <c r="R690" s="8">
        <v>0</v>
      </c>
      <c r="S690" s="8">
        <v>0</v>
      </c>
      <c r="T690" s="8">
        <v>0</v>
      </c>
      <c r="U690" s="8">
        <v>0</v>
      </c>
      <c r="V690" s="8">
        <v>0</v>
      </c>
      <c r="W690" s="8">
        <v>50</v>
      </c>
      <c r="X690" s="8">
        <v>0</v>
      </c>
      <c r="Y690" s="8">
        <v>50</v>
      </c>
      <c r="Z690" s="22">
        <v>0</v>
      </c>
      <c r="AA690" s="8">
        <f t="shared" si="1582"/>
        <v>0</v>
      </c>
      <c r="AB690" s="25"/>
    </row>
    <row r="691" spans="2:28" ht="135">
      <c r="B691" s="16" t="s">
        <v>249</v>
      </c>
      <c r="C691" s="5" t="s">
        <v>250</v>
      </c>
      <c r="D691" s="6">
        <f>SUM(D693,D699)</f>
        <v>1500</v>
      </c>
      <c r="E691" s="6">
        <f>SUM(E693,E699)</f>
        <v>0</v>
      </c>
      <c r="F691" s="6">
        <f t="shared" ref="F691:H691" si="1689">SUM(F693,F699)</f>
        <v>766</v>
      </c>
      <c r="G691" s="6">
        <f t="shared" si="1689"/>
        <v>0</v>
      </c>
      <c r="H691" s="6">
        <f t="shared" si="1689"/>
        <v>0</v>
      </c>
      <c r="I691" s="6">
        <f t="shared" ref="I691:L691" si="1690">SUM(I693,I699)</f>
        <v>759.50211999999999</v>
      </c>
      <c r="J691" s="6">
        <f t="shared" si="1690"/>
        <v>0</v>
      </c>
      <c r="K691" s="6">
        <f t="shared" si="1690"/>
        <v>0</v>
      </c>
      <c r="L691" s="6">
        <f t="shared" si="1690"/>
        <v>0</v>
      </c>
      <c r="M691" s="6">
        <f>SUM(M693,M699)</f>
        <v>3210</v>
      </c>
      <c r="N691" s="6">
        <f>SUM(N693,N699)</f>
        <v>0</v>
      </c>
      <c r="O691" s="6">
        <f t="shared" ref="O691:Q691" si="1691">SUM(O693,O699)</f>
        <v>3210</v>
      </c>
      <c r="P691" s="6">
        <f t="shared" si="1691"/>
        <v>0</v>
      </c>
      <c r="Q691" s="6">
        <f t="shared" si="1691"/>
        <v>0</v>
      </c>
      <c r="R691" s="6">
        <f t="shared" ref="R691:V691" si="1692">SUM(R693,R699)</f>
        <v>942.32254999999998</v>
      </c>
      <c r="S691" s="6">
        <f t="shared" si="1692"/>
        <v>0</v>
      </c>
      <c r="T691" s="6">
        <f t="shared" si="1692"/>
        <v>0</v>
      </c>
      <c r="U691" s="6">
        <f t="shared" si="1692"/>
        <v>0</v>
      </c>
      <c r="V691" s="6">
        <f t="shared" si="1692"/>
        <v>0</v>
      </c>
      <c r="W691" s="6">
        <f>SUM(W693,W699)</f>
        <v>4610</v>
      </c>
      <c r="X691" s="6">
        <f>SUM(X693,X699)</f>
        <v>0</v>
      </c>
      <c r="Y691" s="137">
        <f>SUM(Y693,Y699)</f>
        <v>6960</v>
      </c>
      <c r="Z691" s="21">
        <f>SUM(Z693,Z699)</f>
        <v>0</v>
      </c>
      <c r="AA691" s="6">
        <f t="shared" si="1582"/>
        <v>2350</v>
      </c>
      <c r="AB691" s="11" t="s">
        <v>1068</v>
      </c>
    </row>
    <row r="692" spans="2:28">
      <c r="B692" s="16" t="s">
        <v>1</v>
      </c>
      <c r="C692" s="7" t="s">
        <v>22</v>
      </c>
      <c r="D692" s="8">
        <v>40</v>
      </c>
      <c r="E692" s="8">
        <v>0</v>
      </c>
      <c r="F692" s="8">
        <v>0</v>
      </c>
      <c r="G692" s="8">
        <v>0</v>
      </c>
      <c r="H692" s="8">
        <v>0</v>
      </c>
      <c r="I692" s="8">
        <v>0</v>
      </c>
      <c r="J692" s="8">
        <v>0</v>
      </c>
      <c r="K692" s="8">
        <v>0</v>
      </c>
      <c r="L692" s="8">
        <v>0</v>
      </c>
      <c r="M692" s="8">
        <v>0</v>
      </c>
      <c r="N692" s="8">
        <v>0</v>
      </c>
      <c r="O692" s="8">
        <v>0</v>
      </c>
      <c r="P692" s="8">
        <v>0</v>
      </c>
      <c r="Q692" s="8">
        <v>0</v>
      </c>
      <c r="R692" s="8">
        <v>0</v>
      </c>
      <c r="S692" s="8">
        <v>0</v>
      </c>
      <c r="T692" s="8">
        <v>0</v>
      </c>
      <c r="U692" s="8">
        <v>0</v>
      </c>
      <c r="V692" s="8">
        <v>0</v>
      </c>
      <c r="W692" s="8">
        <v>100</v>
      </c>
      <c r="X692" s="8">
        <v>0</v>
      </c>
      <c r="Y692" s="8">
        <v>100</v>
      </c>
      <c r="Z692" s="22">
        <v>0</v>
      </c>
      <c r="AA692" s="8">
        <f t="shared" si="1582"/>
        <v>0</v>
      </c>
      <c r="AB692" s="25"/>
    </row>
    <row r="693" spans="2:28">
      <c r="B693" s="16" t="s">
        <v>1</v>
      </c>
      <c r="C693" s="7" t="s">
        <v>23</v>
      </c>
      <c r="D693" s="8">
        <f>SUM(D694:D696)</f>
        <v>1500</v>
      </c>
      <c r="E693" s="8">
        <f>SUM(E694:E696)</f>
        <v>0</v>
      </c>
      <c r="F693" s="8">
        <f t="shared" ref="F693:H693" si="1693">SUM(F694:F696)</f>
        <v>750.5</v>
      </c>
      <c r="G693" s="8">
        <f t="shared" si="1693"/>
        <v>0</v>
      </c>
      <c r="H693" s="8">
        <f t="shared" si="1693"/>
        <v>0</v>
      </c>
      <c r="I693" s="8">
        <f t="shared" ref="I693:L693" si="1694">SUM(I694:I696)</f>
        <v>744.04512</v>
      </c>
      <c r="J693" s="8">
        <f t="shared" si="1694"/>
        <v>0</v>
      </c>
      <c r="K693" s="8">
        <f t="shared" si="1694"/>
        <v>0</v>
      </c>
      <c r="L693" s="8">
        <f t="shared" si="1694"/>
        <v>0</v>
      </c>
      <c r="M693" s="8">
        <f>SUM(M694:M696)</f>
        <v>3055</v>
      </c>
      <c r="N693" s="8">
        <f>SUM(N694:N696)</f>
        <v>0</v>
      </c>
      <c r="O693" s="8">
        <f t="shared" ref="O693:Q693" si="1695">SUM(O694:O696)</f>
        <v>2443.48</v>
      </c>
      <c r="P693" s="8">
        <f t="shared" si="1695"/>
        <v>0</v>
      </c>
      <c r="Q693" s="8">
        <f t="shared" si="1695"/>
        <v>0</v>
      </c>
      <c r="R693" s="8">
        <f t="shared" ref="R693:V693" si="1696">SUM(R694:R696)</f>
        <v>330.80255</v>
      </c>
      <c r="S693" s="8">
        <f t="shared" si="1696"/>
        <v>0</v>
      </c>
      <c r="T693" s="8">
        <f t="shared" si="1696"/>
        <v>0</v>
      </c>
      <c r="U693" s="8">
        <f t="shared" si="1696"/>
        <v>0</v>
      </c>
      <c r="V693" s="8">
        <f t="shared" si="1696"/>
        <v>0</v>
      </c>
      <c r="W693" s="8">
        <f>SUM(W694:W696)</f>
        <v>4493</v>
      </c>
      <c r="X693" s="8">
        <f>SUM(X694:X696)</f>
        <v>0</v>
      </c>
      <c r="Y693" s="8">
        <f>SUM(Y694:Y696)</f>
        <v>6512</v>
      </c>
      <c r="Z693" s="22">
        <f>SUM(Z694:Z696)</f>
        <v>0</v>
      </c>
      <c r="AA693" s="8">
        <f t="shared" si="1582"/>
        <v>2019</v>
      </c>
      <c r="AB693" s="25"/>
    </row>
    <row r="694" spans="2:28">
      <c r="B694" s="16" t="s">
        <v>1</v>
      </c>
      <c r="C694" s="9" t="s">
        <v>25</v>
      </c>
      <c r="D694" s="8">
        <v>1500</v>
      </c>
      <c r="E694" s="8">
        <v>0</v>
      </c>
      <c r="F694" s="8">
        <v>730.62</v>
      </c>
      <c r="G694" s="8">
        <v>0</v>
      </c>
      <c r="H694" s="8">
        <v>0</v>
      </c>
      <c r="I694" s="8">
        <v>724.93134999999995</v>
      </c>
      <c r="J694" s="8">
        <v>0</v>
      </c>
      <c r="K694" s="8">
        <v>0</v>
      </c>
      <c r="L694" s="8">
        <v>0</v>
      </c>
      <c r="M694" s="8">
        <v>3015</v>
      </c>
      <c r="N694" s="8">
        <v>0</v>
      </c>
      <c r="O694" s="8">
        <v>2403.48</v>
      </c>
      <c r="P694" s="8">
        <v>0</v>
      </c>
      <c r="Q694" s="8">
        <v>0</v>
      </c>
      <c r="R694" s="8">
        <v>316.51907</v>
      </c>
      <c r="S694" s="8">
        <v>0</v>
      </c>
      <c r="T694" s="8">
        <v>0</v>
      </c>
      <c r="U694" s="8">
        <v>0</v>
      </c>
      <c r="V694" s="8">
        <v>0</v>
      </c>
      <c r="W694" s="8">
        <v>4308</v>
      </c>
      <c r="X694" s="8">
        <v>0</v>
      </c>
      <c r="Y694" s="8">
        <v>6247</v>
      </c>
      <c r="Z694" s="22">
        <v>0</v>
      </c>
      <c r="AA694" s="8">
        <f t="shared" si="1582"/>
        <v>1939</v>
      </c>
      <c r="AB694" s="25"/>
    </row>
    <row r="695" spans="2:28">
      <c r="B695" s="16" t="s">
        <v>1</v>
      </c>
      <c r="C695" s="9" t="s">
        <v>28</v>
      </c>
      <c r="D695" s="8">
        <v>0</v>
      </c>
      <c r="E695" s="8">
        <v>0</v>
      </c>
      <c r="F695" s="8">
        <v>19.88</v>
      </c>
      <c r="G695" s="8">
        <v>0</v>
      </c>
      <c r="H695" s="8">
        <v>0</v>
      </c>
      <c r="I695" s="8">
        <v>19.113769999999999</v>
      </c>
      <c r="J695" s="8">
        <v>0</v>
      </c>
      <c r="K695" s="8">
        <v>0</v>
      </c>
      <c r="L695" s="8">
        <v>0</v>
      </c>
      <c r="M695" s="8">
        <v>30</v>
      </c>
      <c r="N695" s="8">
        <v>0</v>
      </c>
      <c r="O695" s="8">
        <v>30</v>
      </c>
      <c r="P695" s="8">
        <v>0</v>
      </c>
      <c r="Q695" s="8">
        <v>0</v>
      </c>
      <c r="R695" s="8">
        <v>14.283480000000001</v>
      </c>
      <c r="S695" s="8">
        <v>0</v>
      </c>
      <c r="T695" s="8">
        <v>0</v>
      </c>
      <c r="U695" s="8">
        <v>0</v>
      </c>
      <c r="V695" s="8">
        <v>0</v>
      </c>
      <c r="W695" s="8">
        <v>35</v>
      </c>
      <c r="X695" s="8">
        <v>0</v>
      </c>
      <c r="Y695" s="8">
        <v>55</v>
      </c>
      <c r="Z695" s="22">
        <v>0</v>
      </c>
      <c r="AA695" s="8">
        <f t="shared" si="1582"/>
        <v>20</v>
      </c>
      <c r="AB695" s="25"/>
    </row>
    <row r="696" spans="2:28">
      <c r="B696" s="16" t="s">
        <v>1</v>
      </c>
      <c r="C696" s="9" t="s">
        <v>29</v>
      </c>
      <c r="D696" s="8">
        <f t="shared" ref="D696:E697" si="1697">SUM(D697)</f>
        <v>0</v>
      </c>
      <c r="E696" s="8">
        <f t="shared" si="1697"/>
        <v>0</v>
      </c>
      <c r="F696" s="8">
        <f t="shared" ref="F696:H697" si="1698">SUM(F697)</f>
        <v>0</v>
      </c>
      <c r="G696" s="8">
        <f t="shared" si="1698"/>
        <v>0</v>
      </c>
      <c r="H696" s="8">
        <f t="shared" si="1698"/>
        <v>0</v>
      </c>
      <c r="I696" s="8">
        <f t="shared" ref="I696:L697" si="1699">SUM(I697)</f>
        <v>0</v>
      </c>
      <c r="J696" s="8">
        <f t="shared" si="1699"/>
        <v>0</v>
      </c>
      <c r="K696" s="8">
        <f t="shared" si="1699"/>
        <v>0</v>
      </c>
      <c r="L696" s="8">
        <f t="shared" si="1699"/>
        <v>0</v>
      </c>
      <c r="M696" s="8">
        <f t="shared" ref="M696:N697" si="1700">SUM(M697)</f>
        <v>10</v>
      </c>
      <c r="N696" s="8">
        <f t="shared" si="1700"/>
        <v>0</v>
      </c>
      <c r="O696" s="8">
        <f t="shared" ref="O696:Q697" si="1701">SUM(O697)</f>
        <v>10</v>
      </c>
      <c r="P696" s="8">
        <f t="shared" si="1701"/>
        <v>0</v>
      </c>
      <c r="Q696" s="8">
        <f t="shared" si="1701"/>
        <v>0</v>
      </c>
      <c r="R696" s="8">
        <f t="shared" ref="R696:V697" si="1702">SUM(R697)</f>
        <v>0</v>
      </c>
      <c r="S696" s="8">
        <f t="shared" si="1702"/>
        <v>0</v>
      </c>
      <c r="T696" s="8">
        <f t="shared" si="1702"/>
        <v>0</v>
      </c>
      <c r="U696" s="8">
        <f t="shared" si="1702"/>
        <v>0</v>
      </c>
      <c r="V696" s="8">
        <f t="shared" si="1702"/>
        <v>0</v>
      </c>
      <c r="W696" s="8">
        <f t="shared" ref="W696:X697" si="1703">SUM(W697)</f>
        <v>150</v>
      </c>
      <c r="X696" s="8">
        <f t="shared" si="1703"/>
        <v>0</v>
      </c>
      <c r="Y696" s="8">
        <f t="shared" ref="Y696:Z697" si="1704">SUM(Y697)</f>
        <v>210</v>
      </c>
      <c r="Z696" s="22">
        <f t="shared" si="1704"/>
        <v>0</v>
      </c>
      <c r="AA696" s="8">
        <f t="shared" si="1582"/>
        <v>60</v>
      </c>
      <c r="AB696" s="25"/>
    </row>
    <row r="697" spans="2:28">
      <c r="B697" s="16" t="s">
        <v>1</v>
      </c>
      <c r="C697" s="10" t="s">
        <v>30</v>
      </c>
      <c r="D697" s="8">
        <f t="shared" si="1697"/>
        <v>0</v>
      </c>
      <c r="E697" s="8">
        <f t="shared" si="1697"/>
        <v>0</v>
      </c>
      <c r="F697" s="8">
        <f t="shared" si="1698"/>
        <v>0</v>
      </c>
      <c r="G697" s="8">
        <f t="shared" si="1698"/>
        <v>0</v>
      </c>
      <c r="H697" s="8">
        <f t="shared" si="1698"/>
        <v>0</v>
      </c>
      <c r="I697" s="8">
        <f t="shared" si="1699"/>
        <v>0</v>
      </c>
      <c r="J697" s="8">
        <f t="shared" si="1699"/>
        <v>0</v>
      </c>
      <c r="K697" s="8">
        <f t="shared" si="1699"/>
        <v>0</v>
      </c>
      <c r="L697" s="8">
        <f t="shared" si="1699"/>
        <v>0</v>
      </c>
      <c r="M697" s="8">
        <f t="shared" si="1700"/>
        <v>10</v>
      </c>
      <c r="N697" s="8">
        <f t="shared" si="1700"/>
        <v>0</v>
      </c>
      <c r="O697" s="8">
        <f t="shared" si="1701"/>
        <v>10</v>
      </c>
      <c r="P697" s="8">
        <f t="shared" si="1701"/>
        <v>0</v>
      </c>
      <c r="Q697" s="8">
        <f t="shared" si="1701"/>
        <v>0</v>
      </c>
      <c r="R697" s="8">
        <f t="shared" si="1702"/>
        <v>0</v>
      </c>
      <c r="S697" s="8">
        <f t="shared" si="1702"/>
        <v>0</v>
      </c>
      <c r="T697" s="8">
        <f t="shared" si="1702"/>
        <v>0</v>
      </c>
      <c r="U697" s="8">
        <f t="shared" si="1702"/>
        <v>0</v>
      </c>
      <c r="V697" s="8">
        <f t="shared" si="1702"/>
        <v>0</v>
      </c>
      <c r="W697" s="8">
        <f t="shared" si="1703"/>
        <v>150</v>
      </c>
      <c r="X697" s="8">
        <f t="shared" si="1703"/>
        <v>0</v>
      </c>
      <c r="Y697" s="8">
        <f t="shared" si="1704"/>
        <v>210</v>
      </c>
      <c r="Z697" s="22">
        <f t="shared" si="1704"/>
        <v>0</v>
      </c>
      <c r="AA697" s="8">
        <f t="shared" si="1582"/>
        <v>60</v>
      </c>
      <c r="AB697" s="25"/>
    </row>
    <row r="698" spans="2:28" ht="30">
      <c r="B698" s="16" t="s">
        <v>1</v>
      </c>
      <c r="C698" s="11" t="s">
        <v>31</v>
      </c>
      <c r="D698" s="8">
        <v>0</v>
      </c>
      <c r="E698" s="8">
        <v>0</v>
      </c>
      <c r="F698" s="8">
        <v>0</v>
      </c>
      <c r="G698" s="8">
        <v>0</v>
      </c>
      <c r="H698" s="8">
        <v>0</v>
      </c>
      <c r="I698" s="8">
        <v>0</v>
      </c>
      <c r="J698" s="8">
        <v>0</v>
      </c>
      <c r="K698" s="8">
        <v>0</v>
      </c>
      <c r="L698" s="8">
        <v>0</v>
      </c>
      <c r="M698" s="8">
        <v>10</v>
      </c>
      <c r="N698" s="8">
        <v>0</v>
      </c>
      <c r="O698" s="8">
        <v>10</v>
      </c>
      <c r="P698" s="8">
        <v>0</v>
      </c>
      <c r="Q698" s="8">
        <v>0</v>
      </c>
      <c r="R698" s="8">
        <v>0</v>
      </c>
      <c r="S698" s="8">
        <v>0</v>
      </c>
      <c r="T698" s="8">
        <v>0</v>
      </c>
      <c r="U698" s="8">
        <v>0</v>
      </c>
      <c r="V698" s="8">
        <v>0</v>
      </c>
      <c r="W698" s="8">
        <v>150</v>
      </c>
      <c r="X698" s="8">
        <v>0</v>
      </c>
      <c r="Y698" s="8">
        <v>210</v>
      </c>
      <c r="Z698" s="22">
        <v>0</v>
      </c>
      <c r="AA698" s="8">
        <f t="shared" si="1582"/>
        <v>60</v>
      </c>
      <c r="AB698" s="25"/>
    </row>
    <row r="699" spans="2:28">
      <c r="B699" s="16" t="s">
        <v>1</v>
      </c>
      <c r="C699" s="7" t="s">
        <v>33</v>
      </c>
      <c r="D699" s="8">
        <v>0</v>
      </c>
      <c r="E699" s="8">
        <v>0</v>
      </c>
      <c r="F699" s="8">
        <v>15.5</v>
      </c>
      <c r="G699" s="8">
        <v>0</v>
      </c>
      <c r="H699" s="8">
        <v>0</v>
      </c>
      <c r="I699" s="8">
        <v>15.457000000000001</v>
      </c>
      <c r="J699" s="8">
        <v>0</v>
      </c>
      <c r="K699" s="8">
        <v>0</v>
      </c>
      <c r="L699" s="8">
        <v>0</v>
      </c>
      <c r="M699" s="8">
        <v>155</v>
      </c>
      <c r="N699" s="8">
        <v>0</v>
      </c>
      <c r="O699" s="8">
        <v>766.52</v>
      </c>
      <c r="P699" s="8">
        <v>0</v>
      </c>
      <c r="Q699" s="8">
        <v>0</v>
      </c>
      <c r="R699" s="8">
        <v>611.52</v>
      </c>
      <c r="S699" s="8">
        <v>0</v>
      </c>
      <c r="T699" s="8">
        <v>0</v>
      </c>
      <c r="U699" s="8">
        <v>0</v>
      </c>
      <c r="V699" s="8">
        <v>0</v>
      </c>
      <c r="W699" s="8">
        <v>117</v>
      </c>
      <c r="X699" s="8">
        <v>0</v>
      </c>
      <c r="Y699" s="8">
        <v>448</v>
      </c>
      <c r="Z699" s="22">
        <v>0</v>
      </c>
      <c r="AA699" s="8">
        <f t="shared" si="1582"/>
        <v>331</v>
      </c>
      <c r="AB699" s="25"/>
    </row>
    <row r="700" spans="2:28" ht="45">
      <c r="B700" s="16" t="s">
        <v>251</v>
      </c>
      <c r="C700" s="5" t="s">
        <v>252</v>
      </c>
      <c r="D700" s="6">
        <f t="shared" ref="D700:E703" si="1705">SUM(D701)</f>
        <v>2090</v>
      </c>
      <c r="E700" s="6">
        <f t="shared" si="1705"/>
        <v>0</v>
      </c>
      <c r="F700" s="6">
        <f t="shared" ref="F700:H703" si="1706">SUM(F701)</f>
        <v>1800.11</v>
      </c>
      <c r="G700" s="6">
        <f t="shared" si="1706"/>
        <v>0</v>
      </c>
      <c r="H700" s="6">
        <f t="shared" si="1706"/>
        <v>0</v>
      </c>
      <c r="I700" s="6">
        <f t="shared" ref="I700:L703" si="1707">SUM(I701)</f>
        <v>1800.1075000000001</v>
      </c>
      <c r="J700" s="6">
        <f t="shared" si="1707"/>
        <v>0</v>
      </c>
      <c r="K700" s="6">
        <f t="shared" si="1707"/>
        <v>0</v>
      </c>
      <c r="L700" s="6">
        <f t="shared" si="1707"/>
        <v>0</v>
      </c>
      <c r="M700" s="6">
        <f t="shared" ref="M700:N703" si="1708">SUM(M701)</f>
        <v>2090</v>
      </c>
      <c r="N700" s="6">
        <f t="shared" si="1708"/>
        <v>0</v>
      </c>
      <c r="O700" s="6">
        <f t="shared" ref="O700:Q703" si="1709">SUM(O701)</f>
        <v>2090</v>
      </c>
      <c r="P700" s="6">
        <f t="shared" si="1709"/>
        <v>0</v>
      </c>
      <c r="Q700" s="6">
        <f t="shared" si="1709"/>
        <v>0</v>
      </c>
      <c r="R700" s="6">
        <f t="shared" ref="R700:V703" si="1710">SUM(R701)</f>
        <v>0</v>
      </c>
      <c r="S700" s="6">
        <f t="shared" si="1710"/>
        <v>0</v>
      </c>
      <c r="T700" s="6">
        <f t="shared" si="1710"/>
        <v>0</v>
      </c>
      <c r="U700" s="6">
        <f t="shared" si="1710"/>
        <v>0</v>
      </c>
      <c r="V700" s="6">
        <f t="shared" si="1710"/>
        <v>0</v>
      </c>
      <c r="W700" s="6">
        <f t="shared" ref="W700:X703" si="1711">SUM(W701)</f>
        <v>2090</v>
      </c>
      <c r="X700" s="6">
        <f t="shared" si="1711"/>
        <v>0</v>
      </c>
      <c r="Y700" s="6">
        <f t="shared" ref="Y700:Z703" si="1712">SUM(Y701)</f>
        <v>2090</v>
      </c>
      <c r="Z700" s="21">
        <f t="shared" si="1712"/>
        <v>0</v>
      </c>
      <c r="AA700" s="6">
        <f t="shared" si="1582"/>
        <v>0</v>
      </c>
      <c r="AB700" s="25"/>
    </row>
    <row r="701" spans="2:28">
      <c r="B701" s="16" t="s">
        <v>1</v>
      </c>
      <c r="C701" s="7" t="s">
        <v>23</v>
      </c>
      <c r="D701" s="8">
        <f t="shared" si="1705"/>
        <v>2090</v>
      </c>
      <c r="E701" s="8">
        <f t="shared" si="1705"/>
        <v>0</v>
      </c>
      <c r="F701" s="8">
        <f t="shared" si="1706"/>
        <v>1800.11</v>
      </c>
      <c r="G701" s="8">
        <f t="shared" si="1706"/>
        <v>0</v>
      </c>
      <c r="H701" s="8">
        <f t="shared" si="1706"/>
        <v>0</v>
      </c>
      <c r="I701" s="8">
        <f t="shared" si="1707"/>
        <v>1800.1075000000001</v>
      </c>
      <c r="J701" s="8">
        <f t="shared" si="1707"/>
        <v>0</v>
      </c>
      <c r="K701" s="8">
        <f t="shared" si="1707"/>
        <v>0</v>
      </c>
      <c r="L701" s="8">
        <f t="shared" si="1707"/>
        <v>0</v>
      </c>
      <c r="M701" s="8">
        <f t="shared" si="1708"/>
        <v>2090</v>
      </c>
      <c r="N701" s="8">
        <f t="shared" si="1708"/>
        <v>0</v>
      </c>
      <c r="O701" s="8">
        <f t="shared" si="1709"/>
        <v>2090</v>
      </c>
      <c r="P701" s="8">
        <f t="shared" si="1709"/>
        <v>0</v>
      </c>
      <c r="Q701" s="8">
        <f t="shared" si="1709"/>
        <v>0</v>
      </c>
      <c r="R701" s="8">
        <f t="shared" si="1710"/>
        <v>0</v>
      </c>
      <c r="S701" s="8">
        <f t="shared" si="1710"/>
        <v>0</v>
      </c>
      <c r="T701" s="8">
        <f t="shared" si="1710"/>
        <v>0</v>
      </c>
      <c r="U701" s="8">
        <f t="shared" si="1710"/>
        <v>0</v>
      </c>
      <c r="V701" s="8">
        <f t="shared" si="1710"/>
        <v>0</v>
      </c>
      <c r="W701" s="8">
        <f t="shared" si="1711"/>
        <v>2090</v>
      </c>
      <c r="X701" s="8">
        <f t="shared" si="1711"/>
        <v>0</v>
      </c>
      <c r="Y701" s="8">
        <f t="shared" si="1712"/>
        <v>2090</v>
      </c>
      <c r="Z701" s="22">
        <f t="shared" si="1712"/>
        <v>0</v>
      </c>
      <c r="AA701" s="8">
        <f t="shared" si="1582"/>
        <v>0</v>
      </c>
      <c r="AB701" s="25"/>
    </row>
    <row r="702" spans="2:28">
      <c r="B702" s="16" t="s">
        <v>1</v>
      </c>
      <c r="C702" s="9" t="s">
        <v>29</v>
      </c>
      <c r="D702" s="8">
        <f t="shared" si="1705"/>
        <v>2090</v>
      </c>
      <c r="E702" s="8">
        <f t="shared" si="1705"/>
        <v>0</v>
      </c>
      <c r="F702" s="8">
        <f t="shared" si="1706"/>
        <v>1800.11</v>
      </c>
      <c r="G702" s="8">
        <f t="shared" si="1706"/>
        <v>0</v>
      </c>
      <c r="H702" s="8">
        <f t="shared" si="1706"/>
        <v>0</v>
      </c>
      <c r="I702" s="8">
        <f t="shared" si="1707"/>
        <v>1800.1075000000001</v>
      </c>
      <c r="J702" s="8">
        <f t="shared" si="1707"/>
        <v>0</v>
      </c>
      <c r="K702" s="8">
        <f t="shared" si="1707"/>
        <v>0</v>
      </c>
      <c r="L702" s="8">
        <f t="shared" si="1707"/>
        <v>0</v>
      </c>
      <c r="M702" s="8">
        <f t="shared" si="1708"/>
        <v>2090</v>
      </c>
      <c r="N702" s="8">
        <f t="shared" si="1708"/>
        <v>0</v>
      </c>
      <c r="O702" s="8">
        <f t="shared" si="1709"/>
        <v>2090</v>
      </c>
      <c r="P702" s="8">
        <f t="shared" si="1709"/>
        <v>0</v>
      </c>
      <c r="Q702" s="8">
        <f t="shared" si="1709"/>
        <v>0</v>
      </c>
      <c r="R702" s="8">
        <f t="shared" si="1710"/>
        <v>0</v>
      </c>
      <c r="S702" s="8">
        <f t="shared" si="1710"/>
        <v>0</v>
      </c>
      <c r="T702" s="8">
        <f t="shared" si="1710"/>
        <v>0</v>
      </c>
      <c r="U702" s="8">
        <f t="shared" si="1710"/>
        <v>0</v>
      </c>
      <c r="V702" s="8">
        <f t="shared" si="1710"/>
        <v>0</v>
      </c>
      <c r="W702" s="8">
        <f t="shared" si="1711"/>
        <v>2090</v>
      </c>
      <c r="X702" s="8">
        <f t="shared" si="1711"/>
        <v>0</v>
      </c>
      <c r="Y702" s="8">
        <f t="shared" si="1712"/>
        <v>2090</v>
      </c>
      <c r="Z702" s="22">
        <f t="shared" si="1712"/>
        <v>0</v>
      </c>
      <c r="AA702" s="8">
        <f t="shared" si="1582"/>
        <v>0</v>
      </c>
      <c r="AB702" s="25"/>
    </row>
    <row r="703" spans="2:28">
      <c r="B703" s="16" t="s">
        <v>1</v>
      </c>
      <c r="C703" s="10" t="s">
        <v>30</v>
      </c>
      <c r="D703" s="8">
        <f t="shared" si="1705"/>
        <v>2090</v>
      </c>
      <c r="E703" s="8">
        <f t="shared" si="1705"/>
        <v>0</v>
      </c>
      <c r="F703" s="8">
        <f t="shared" si="1706"/>
        <v>1800.11</v>
      </c>
      <c r="G703" s="8">
        <f t="shared" si="1706"/>
        <v>0</v>
      </c>
      <c r="H703" s="8">
        <f t="shared" si="1706"/>
        <v>0</v>
      </c>
      <c r="I703" s="8">
        <f t="shared" si="1707"/>
        <v>1800.1075000000001</v>
      </c>
      <c r="J703" s="8">
        <f t="shared" si="1707"/>
        <v>0</v>
      </c>
      <c r="K703" s="8">
        <f t="shared" si="1707"/>
        <v>0</v>
      </c>
      <c r="L703" s="8">
        <f t="shared" si="1707"/>
        <v>0</v>
      </c>
      <c r="M703" s="8">
        <f t="shared" si="1708"/>
        <v>2090</v>
      </c>
      <c r="N703" s="8">
        <f t="shared" si="1708"/>
        <v>0</v>
      </c>
      <c r="O703" s="8">
        <f t="shared" si="1709"/>
        <v>2090</v>
      </c>
      <c r="P703" s="8">
        <f t="shared" si="1709"/>
        <v>0</v>
      </c>
      <c r="Q703" s="8">
        <f t="shared" si="1709"/>
        <v>0</v>
      </c>
      <c r="R703" s="8">
        <f t="shared" si="1710"/>
        <v>0</v>
      </c>
      <c r="S703" s="8">
        <f t="shared" si="1710"/>
        <v>0</v>
      </c>
      <c r="T703" s="8">
        <f t="shared" si="1710"/>
        <v>0</v>
      </c>
      <c r="U703" s="8">
        <f t="shared" si="1710"/>
        <v>0</v>
      </c>
      <c r="V703" s="8">
        <f t="shared" si="1710"/>
        <v>0</v>
      </c>
      <c r="W703" s="8">
        <f t="shared" si="1711"/>
        <v>2090</v>
      </c>
      <c r="X703" s="8">
        <f t="shared" si="1711"/>
        <v>0</v>
      </c>
      <c r="Y703" s="8">
        <f t="shared" si="1712"/>
        <v>2090</v>
      </c>
      <c r="Z703" s="22">
        <f t="shared" si="1712"/>
        <v>0</v>
      </c>
      <c r="AA703" s="8">
        <f t="shared" si="1582"/>
        <v>0</v>
      </c>
      <c r="AB703" s="25"/>
    </row>
    <row r="704" spans="2:28" ht="30">
      <c r="B704" s="16" t="s">
        <v>1</v>
      </c>
      <c r="C704" s="11" t="s">
        <v>31</v>
      </c>
      <c r="D704" s="8">
        <v>2090</v>
      </c>
      <c r="E704" s="8">
        <v>0</v>
      </c>
      <c r="F704" s="8">
        <v>1800.11</v>
      </c>
      <c r="G704" s="8">
        <v>0</v>
      </c>
      <c r="H704" s="8">
        <v>0</v>
      </c>
      <c r="I704" s="8">
        <v>1800.1075000000001</v>
      </c>
      <c r="J704" s="8">
        <v>0</v>
      </c>
      <c r="K704" s="8">
        <v>0</v>
      </c>
      <c r="L704" s="8">
        <v>0</v>
      </c>
      <c r="M704" s="8">
        <v>2090</v>
      </c>
      <c r="N704" s="8">
        <v>0</v>
      </c>
      <c r="O704" s="8">
        <v>2090</v>
      </c>
      <c r="P704" s="8">
        <v>0</v>
      </c>
      <c r="Q704" s="8">
        <v>0</v>
      </c>
      <c r="R704" s="8">
        <v>0</v>
      </c>
      <c r="S704" s="8">
        <v>0</v>
      </c>
      <c r="T704" s="8">
        <v>0</v>
      </c>
      <c r="U704" s="8">
        <v>0</v>
      </c>
      <c r="V704" s="8">
        <v>0</v>
      </c>
      <c r="W704" s="8">
        <v>2090</v>
      </c>
      <c r="X704" s="8">
        <v>0</v>
      </c>
      <c r="Y704" s="8">
        <v>2090</v>
      </c>
      <c r="Z704" s="22">
        <v>0</v>
      </c>
      <c r="AA704" s="8">
        <f t="shared" si="1582"/>
        <v>0</v>
      </c>
      <c r="AB704" s="25"/>
    </row>
    <row r="705" spans="2:28" ht="30">
      <c r="B705" s="16" t="s">
        <v>253</v>
      </c>
      <c r="C705" s="5" t="s">
        <v>254</v>
      </c>
      <c r="D705" s="6">
        <f>SUM(D716,D725,D731,D749,D754,D761)</f>
        <v>67850</v>
      </c>
      <c r="E705" s="6">
        <f>SUM(E716,E725,E731,E749,E754,E761)</f>
        <v>0</v>
      </c>
      <c r="F705" s="6">
        <f t="shared" ref="F705:H705" si="1713">SUM(F716,F725,F731,F749,F754,F761)</f>
        <v>69131.554999999993</v>
      </c>
      <c r="G705" s="6">
        <f t="shared" si="1713"/>
        <v>0</v>
      </c>
      <c r="H705" s="6">
        <f t="shared" si="1713"/>
        <v>0</v>
      </c>
      <c r="I705" s="6">
        <f t="shared" ref="I705:L705" si="1714">SUM(I716,I725,I731,I749,I754,I761)</f>
        <v>68678.729929999987</v>
      </c>
      <c r="J705" s="6">
        <f t="shared" si="1714"/>
        <v>0</v>
      </c>
      <c r="K705" s="6">
        <f t="shared" si="1714"/>
        <v>0</v>
      </c>
      <c r="L705" s="6">
        <f t="shared" si="1714"/>
        <v>0</v>
      </c>
      <c r="M705" s="6">
        <f>SUM(M716,M725,M731,M749,M754,M761)</f>
        <v>87535</v>
      </c>
      <c r="N705" s="6">
        <f>SUM(N716,N725,N731,N749,N754,N761)</f>
        <v>0</v>
      </c>
      <c r="O705" s="6">
        <f t="shared" ref="O705:Q705" si="1715">SUM(O716,O725,O731,O749,O754,O761)</f>
        <v>87535</v>
      </c>
      <c r="P705" s="6">
        <f t="shared" si="1715"/>
        <v>0</v>
      </c>
      <c r="Q705" s="6">
        <f t="shared" si="1715"/>
        <v>0</v>
      </c>
      <c r="R705" s="6">
        <f t="shared" ref="R705:V705" si="1716">SUM(R716,R725,R731,R749,R754,R761)</f>
        <v>27174.002799999998</v>
      </c>
      <c r="S705" s="6">
        <f t="shared" si="1716"/>
        <v>0</v>
      </c>
      <c r="T705" s="6">
        <f t="shared" si="1716"/>
        <v>15257.5</v>
      </c>
      <c r="U705" s="6">
        <f t="shared" si="1716"/>
        <v>0</v>
      </c>
      <c r="V705" s="6">
        <f t="shared" si="1716"/>
        <v>0</v>
      </c>
      <c r="W705" s="6">
        <f>SUM(W716,W725,W731,W749,W754,W761)</f>
        <v>74000</v>
      </c>
      <c r="X705" s="6">
        <f>SUM(X716,X725,X731,X749,X754,X761)</f>
        <v>0</v>
      </c>
      <c r="Y705" s="6">
        <f>SUM(Y716,Y725,Y731,Y749,Y754,Y761)</f>
        <v>74000</v>
      </c>
      <c r="Z705" s="21">
        <f>SUM(Z716,Z725,Z731,Z749,Z754,Z761)</f>
        <v>0</v>
      </c>
      <c r="AA705" s="6">
        <f t="shared" si="1582"/>
        <v>0</v>
      </c>
      <c r="AB705" s="25"/>
    </row>
    <row r="706" spans="2:28">
      <c r="B706" s="16" t="s">
        <v>1</v>
      </c>
      <c r="C706" s="7" t="s">
        <v>22</v>
      </c>
      <c r="D706" s="8">
        <f>SUM(D717,D750)</f>
        <v>0</v>
      </c>
      <c r="E706" s="8">
        <f>SUM(E717,E750)</f>
        <v>0</v>
      </c>
      <c r="F706" s="8">
        <f t="shared" ref="F706:H706" si="1717">SUM(F717,F750)</f>
        <v>0</v>
      </c>
      <c r="G706" s="8">
        <f t="shared" si="1717"/>
        <v>0</v>
      </c>
      <c r="H706" s="8">
        <f t="shared" si="1717"/>
        <v>0</v>
      </c>
      <c r="I706" s="8">
        <f t="shared" ref="I706:L706" si="1718">SUM(I717,I750)</f>
        <v>0</v>
      </c>
      <c r="J706" s="8">
        <f t="shared" si="1718"/>
        <v>0</v>
      </c>
      <c r="K706" s="8">
        <f t="shared" si="1718"/>
        <v>0</v>
      </c>
      <c r="L706" s="8">
        <f t="shared" si="1718"/>
        <v>0</v>
      </c>
      <c r="M706" s="8">
        <f>SUM(M717,M750)</f>
        <v>0</v>
      </c>
      <c r="N706" s="8">
        <f>SUM(N717,N750)</f>
        <v>0</v>
      </c>
      <c r="O706" s="8">
        <f t="shared" ref="O706:Q706" si="1719">SUM(O717,O750)</f>
        <v>0</v>
      </c>
      <c r="P706" s="8">
        <f t="shared" si="1719"/>
        <v>0</v>
      </c>
      <c r="Q706" s="8">
        <f t="shared" si="1719"/>
        <v>0</v>
      </c>
      <c r="R706" s="8">
        <f t="shared" ref="R706:V706" si="1720">SUM(R717,R750)</f>
        <v>0</v>
      </c>
      <c r="S706" s="8">
        <f t="shared" si="1720"/>
        <v>0</v>
      </c>
      <c r="T706" s="8">
        <f t="shared" si="1720"/>
        <v>0</v>
      </c>
      <c r="U706" s="8">
        <f t="shared" si="1720"/>
        <v>0</v>
      </c>
      <c r="V706" s="8">
        <f t="shared" si="1720"/>
        <v>0</v>
      </c>
      <c r="W706" s="8">
        <f>SUM(W717,W750)</f>
        <v>8</v>
      </c>
      <c r="X706" s="8">
        <f>SUM(X717,X750)</f>
        <v>0</v>
      </c>
      <c r="Y706" s="8">
        <f>SUM(Y717,Y750)</f>
        <v>8</v>
      </c>
      <c r="Z706" s="22">
        <f>SUM(Z717,Z750)</f>
        <v>0</v>
      </c>
      <c r="AA706" s="8">
        <f t="shared" si="1582"/>
        <v>0</v>
      </c>
      <c r="AB706" s="25"/>
    </row>
    <row r="707" spans="2:28">
      <c r="B707" s="16" t="s">
        <v>1</v>
      </c>
      <c r="C707" s="7" t="s">
        <v>23</v>
      </c>
      <c r="D707" s="8">
        <f t="shared" ref="D707:E708" si="1721">SUM(D718,D726,D732,D751,D755,D762)</f>
        <v>35150</v>
      </c>
      <c r="E707" s="8">
        <f t="shared" si="1721"/>
        <v>0</v>
      </c>
      <c r="F707" s="8">
        <f t="shared" ref="F707:H708" si="1722">SUM(F718,F726,F732,F751,F755,F762)</f>
        <v>30768.705000000002</v>
      </c>
      <c r="G707" s="8">
        <f t="shared" si="1722"/>
        <v>0</v>
      </c>
      <c r="H707" s="8">
        <f t="shared" si="1722"/>
        <v>0</v>
      </c>
      <c r="I707" s="8">
        <f t="shared" ref="I707:L707" si="1723">SUM(I718,I726,I732,I751,I755,I762)</f>
        <v>30325.381820000002</v>
      </c>
      <c r="J707" s="8">
        <f t="shared" si="1723"/>
        <v>0</v>
      </c>
      <c r="K707" s="8">
        <f t="shared" si="1723"/>
        <v>0</v>
      </c>
      <c r="L707" s="8">
        <f t="shared" si="1723"/>
        <v>0</v>
      </c>
      <c r="M707" s="8">
        <f t="shared" ref="M707:N708" si="1724">SUM(M718,M726,M732,M751,M755,M762)</f>
        <v>24835</v>
      </c>
      <c r="N707" s="8">
        <f t="shared" si="1724"/>
        <v>0</v>
      </c>
      <c r="O707" s="8">
        <f t="shared" ref="O707:Q708" si="1725">SUM(O718,O726,O732,O751,O755,O762)</f>
        <v>24835</v>
      </c>
      <c r="P707" s="8">
        <f t="shared" si="1725"/>
        <v>0</v>
      </c>
      <c r="Q707" s="8">
        <f t="shared" si="1725"/>
        <v>0</v>
      </c>
      <c r="R707" s="8">
        <f t="shared" ref="R707:V707" si="1726">SUM(R718,R726,R732,R751,R755,R762)</f>
        <v>13747.170530000001</v>
      </c>
      <c r="S707" s="8">
        <f t="shared" si="1726"/>
        <v>0</v>
      </c>
      <c r="T707" s="8">
        <f t="shared" si="1726"/>
        <v>3200</v>
      </c>
      <c r="U707" s="8">
        <f t="shared" si="1726"/>
        <v>0</v>
      </c>
      <c r="V707" s="8">
        <f t="shared" si="1726"/>
        <v>0</v>
      </c>
      <c r="W707" s="8">
        <f t="shared" ref="W707:X708" si="1727">SUM(W718,W726,W732,W751,W755,W762)</f>
        <v>27135</v>
      </c>
      <c r="X707" s="8">
        <f t="shared" si="1727"/>
        <v>0</v>
      </c>
      <c r="Y707" s="8">
        <f t="shared" ref="Y707:Z708" si="1728">SUM(Y718,Y726,Y732,Y751,Y755,Y762)</f>
        <v>27135</v>
      </c>
      <c r="Z707" s="22">
        <f t="shared" si="1728"/>
        <v>0</v>
      </c>
      <c r="AA707" s="8">
        <f t="shared" si="1582"/>
        <v>0</v>
      </c>
      <c r="AB707" s="25"/>
    </row>
    <row r="708" spans="2:28">
      <c r="B708" s="16" t="s">
        <v>1</v>
      </c>
      <c r="C708" s="9" t="s">
        <v>25</v>
      </c>
      <c r="D708" s="8">
        <f t="shared" si="1721"/>
        <v>1350</v>
      </c>
      <c r="E708" s="8">
        <f t="shared" si="1721"/>
        <v>0</v>
      </c>
      <c r="F708" s="8">
        <f t="shared" si="1722"/>
        <v>701.85</v>
      </c>
      <c r="G708" s="8">
        <f t="shared" si="1722"/>
        <v>0</v>
      </c>
      <c r="H708" s="8">
        <f t="shared" si="1722"/>
        <v>0</v>
      </c>
      <c r="I708" s="8">
        <f t="shared" ref="I708:L708" si="1729">SUM(I719,I727,I733,I752,I756,I763)</f>
        <v>499.64600999999999</v>
      </c>
      <c r="J708" s="8">
        <f t="shared" si="1729"/>
        <v>0</v>
      </c>
      <c r="K708" s="8">
        <f t="shared" si="1729"/>
        <v>0</v>
      </c>
      <c r="L708" s="8">
        <f t="shared" si="1729"/>
        <v>0</v>
      </c>
      <c r="M708" s="8">
        <f t="shared" si="1724"/>
        <v>1082</v>
      </c>
      <c r="N708" s="8">
        <f t="shared" si="1724"/>
        <v>0</v>
      </c>
      <c r="O708" s="8">
        <f t="shared" si="1725"/>
        <v>1279</v>
      </c>
      <c r="P708" s="8">
        <f t="shared" si="1725"/>
        <v>0</v>
      </c>
      <c r="Q708" s="8">
        <f t="shared" si="1725"/>
        <v>0</v>
      </c>
      <c r="R708" s="8">
        <f t="shared" ref="R708:V708" si="1730">SUM(R719,R727,R733,R752,R756,R763)</f>
        <v>321.18173999999999</v>
      </c>
      <c r="S708" s="8">
        <f t="shared" si="1730"/>
        <v>0</v>
      </c>
      <c r="T708" s="8">
        <f t="shared" si="1730"/>
        <v>200</v>
      </c>
      <c r="U708" s="8">
        <f t="shared" si="1730"/>
        <v>0</v>
      </c>
      <c r="V708" s="8">
        <f t="shared" si="1730"/>
        <v>0</v>
      </c>
      <c r="W708" s="8">
        <f t="shared" si="1727"/>
        <v>1347</v>
      </c>
      <c r="X708" s="8">
        <f t="shared" si="1727"/>
        <v>0</v>
      </c>
      <c r="Y708" s="8">
        <f t="shared" si="1728"/>
        <v>1347</v>
      </c>
      <c r="Z708" s="22">
        <f t="shared" si="1728"/>
        <v>0</v>
      </c>
      <c r="AA708" s="8">
        <f t="shared" si="1582"/>
        <v>0</v>
      </c>
      <c r="AB708" s="25"/>
    </row>
    <row r="709" spans="2:28">
      <c r="B709" s="16" t="s">
        <v>1</v>
      </c>
      <c r="C709" s="9" t="s">
        <v>26</v>
      </c>
      <c r="D709" s="8">
        <f>SUM(D720,D753)</f>
        <v>0</v>
      </c>
      <c r="E709" s="8">
        <f>SUM(E720,E753)</f>
        <v>0</v>
      </c>
      <c r="F709" s="8">
        <f t="shared" ref="F709:H709" si="1731">SUM(F720,F753)</f>
        <v>700</v>
      </c>
      <c r="G709" s="8">
        <f t="shared" si="1731"/>
        <v>0</v>
      </c>
      <c r="H709" s="8">
        <f t="shared" si="1731"/>
        <v>0</v>
      </c>
      <c r="I709" s="8">
        <f t="shared" ref="I709:L709" si="1732">SUM(I720,I753)</f>
        <v>700</v>
      </c>
      <c r="J709" s="8">
        <f t="shared" si="1732"/>
        <v>0</v>
      </c>
      <c r="K709" s="8">
        <f t="shared" si="1732"/>
        <v>0</v>
      </c>
      <c r="L709" s="8">
        <f t="shared" si="1732"/>
        <v>0</v>
      </c>
      <c r="M709" s="8">
        <f>SUM(M720,M753)</f>
        <v>703</v>
      </c>
      <c r="N709" s="8">
        <f>SUM(N720,N753)</f>
        <v>0</v>
      </c>
      <c r="O709" s="8">
        <f t="shared" ref="O709:Q709" si="1733">SUM(O720,O753)</f>
        <v>0</v>
      </c>
      <c r="P709" s="8">
        <f t="shared" si="1733"/>
        <v>0</v>
      </c>
      <c r="Q709" s="8">
        <f t="shared" si="1733"/>
        <v>0</v>
      </c>
      <c r="R709" s="8">
        <f t="shared" ref="R709:V709" si="1734">SUM(R720,R753)</f>
        <v>0</v>
      </c>
      <c r="S709" s="8">
        <f t="shared" si="1734"/>
        <v>0</v>
      </c>
      <c r="T709" s="8">
        <f t="shared" si="1734"/>
        <v>0</v>
      </c>
      <c r="U709" s="8">
        <f t="shared" si="1734"/>
        <v>0</v>
      </c>
      <c r="V709" s="8">
        <f t="shared" si="1734"/>
        <v>0</v>
      </c>
      <c r="W709" s="8">
        <f>SUM(W720,W753)</f>
        <v>0</v>
      </c>
      <c r="X709" s="8">
        <f>SUM(X720,X753)</f>
        <v>0</v>
      </c>
      <c r="Y709" s="8">
        <f>SUM(Y720,Y753)</f>
        <v>0</v>
      </c>
      <c r="Z709" s="22">
        <f>SUM(Z720,Z753)</f>
        <v>0</v>
      </c>
      <c r="AA709" s="8">
        <f t="shared" si="1582"/>
        <v>0</v>
      </c>
      <c r="AB709" s="25"/>
    </row>
    <row r="710" spans="2:28">
      <c r="B710" s="16" t="s">
        <v>1</v>
      </c>
      <c r="C710" s="9" t="s">
        <v>28</v>
      </c>
      <c r="D710" s="8">
        <f>SUM(D734)</f>
        <v>2000</v>
      </c>
      <c r="E710" s="8">
        <f>SUM(E734)</f>
        <v>0</v>
      </c>
      <c r="F710" s="8">
        <f t="shared" ref="F710:H710" si="1735">SUM(F734)</f>
        <v>2000</v>
      </c>
      <c r="G710" s="8">
        <f t="shared" si="1735"/>
        <v>0</v>
      </c>
      <c r="H710" s="8">
        <f t="shared" si="1735"/>
        <v>0</v>
      </c>
      <c r="I710" s="8">
        <f t="shared" ref="I710:L710" si="1736">SUM(I734)</f>
        <v>1998.62</v>
      </c>
      <c r="J710" s="8">
        <f t="shared" si="1736"/>
        <v>0</v>
      </c>
      <c r="K710" s="8">
        <f t="shared" si="1736"/>
        <v>0</v>
      </c>
      <c r="L710" s="8">
        <f t="shared" si="1736"/>
        <v>0</v>
      </c>
      <c r="M710" s="8">
        <f>SUM(M734)</f>
        <v>2000</v>
      </c>
      <c r="N710" s="8">
        <f>SUM(N734)</f>
        <v>0</v>
      </c>
      <c r="O710" s="8">
        <f t="shared" ref="O710:Q710" si="1737">SUM(O734)</f>
        <v>2000</v>
      </c>
      <c r="P710" s="8">
        <f t="shared" si="1737"/>
        <v>0</v>
      </c>
      <c r="Q710" s="8">
        <f t="shared" si="1737"/>
        <v>0</v>
      </c>
      <c r="R710" s="8">
        <f t="shared" ref="R710:V710" si="1738">SUM(R734)</f>
        <v>1215.9169999999999</v>
      </c>
      <c r="S710" s="8">
        <f t="shared" si="1738"/>
        <v>0</v>
      </c>
      <c r="T710" s="8">
        <f t="shared" si="1738"/>
        <v>0</v>
      </c>
      <c r="U710" s="8">
        <f t="shared" si="1738"/>
        <v>0</v>
      </c>
      <c r="V710" s="8">
        <f t="shared" si="1738"/>
        <v>0</v>
      </c>
      <c r="W710" s="8">
        <f>SUM(W734)</f>
        <v>2000</v>
      </c>
      <c r="X710" s="8">
        <f>SUM(X734)</f>
        <v>0</v>
      </c>
      <c r="Y710" s="8">
        <f>SUM(Y734)</f>
        <v>2000</v>
      </c>
      <c r="Z710" s="22">
        <f>SUM(Z734)</f>
        <v>0</v>
      </c>
      <c r="AA710" s="8">
        <f t="shared" si="1582"/>
        <v>0</v>
      </c>
      <c r="AB710" s="25"/>
    </row>
    <row r="711" spans="2:28">
      <c r="B711" s="16" t="s">
        <v>1</v>
      </c>
      <c r="C711" s="9" t="s">
        <v>29</v>
      </c>
      <c r="D711" s="8">
        <f t="shared" ref="D711:E712" si="1739">SUM(D721,D728,D735,D757,D764)</f>
        <v>31800</v>
      </c>
      <c r="E711" s="8">
        <f t="shared" si="1739"/>
        <v>0</v>
      </c>
      <c r="F711" s="8">
        <f t="shared" ref="F711:H712" si="1740">SUM(F721,F728,F735,F757,F764)</f>
        <v>27366.855</v>
      </c>
      <c r="G711" s="8">
        <f t="shared" si="1740"/>
        <v>0</v>
      </c>
      <c r="H711" s="8">
        <f t="shared" si="1740"/>
        <v>0</v>
      </c>
      <c r="I711" s="8">
        <f t="shared" ref="I711:L711" si="1741">SUM(I721,I728,I735,I757,I764)</f>
        <v>27127.115809999999</v>
      </c>
      <c r="J711" s="8">
        <f t="shared" si="1741"/>
        <v>0</v>
      </c>
      <c r="K711" s="8">
        <f t="shared" si="1741"/>
        <v>0</v>
      </c>
      <c r="L711" s="8">
        <f t="shared" si="1741"/>
        <v>0</v>
      </c>
      <c r="M711" s="8">
        <f t="shared" ref="M711:N712" si="1742">SUM(M721,M728,M735,M757,M764)</f>
        <v>21050</v>
      </c>
      <c r="N711" s="8">
        <f t="shared" si="1742"/>
        <v>0</v>
      </c>
      <c r="O711" s="8">
        <f t="shared" ref="O711:Q712" si="1743">SUM(O721,O728,O735,O757,O764)</f>
        <v>21556</v>
      </c>
      <c r="P711" s="8">
        <f t="shared" si="1743"/>
        <v>0</v>
      </c>
      <c r="Q711" s="8">
        <f t="shared" si="1743"/>
        <v>0</v>
      </c>
      <c r="R711" s="8">
        <f t="shared" ref="R711:V711" si="1744">SUM(R721,R728,R735,R757,R764)</f>
        <v>12210.071790000002</v>
      </c>
      <c r="S711" s="8">
        <f t="shared" si="1744"/>
        <v>0</v>
      </c>
      <c r="T711" s="8">
        <f t="shared" si="1744"/>
        <v>3000</v>
      </c>
      <c r="U711" s="8">
        <f t="shared" si="1744"/>
        <v>0</v>
      </c>
      <c r="V711" s="8">
        <f t="shared" si="1744"/>
        <v>0</v>
      </c>
      <c r="W711" s="8">
        <f t="shared" ref="W711:X712" si="1745">SUM(W721,W728,W735,W757,W764)</f>
        <v>23788</v>
      </c>
      <c r="X711" s="8">
        <f t="shared" si="1745"/>
        <v>0</v>
      </c>
      <c r="Y711" s="8">
        <f t="shared" ref="Y711:Z712" si="1746">SUM(Y721,Y728,Y735,Y757,Y764)</f>
        <v>23788</v>
      </c>
      <c r="Z711" s="22">
        <f t="shared" si="1746"/>
        <v>0</v>
      </c>
      <c r="AA711" s="8">
        <f t="shared" si="1582"/>
        <v>0</v>
      </c>
      <c r="AB711" s="25"/>
    </row>
    <row r="712" spans="2:28">
      <c r="B712" s="16" t="s">
        <v>1</v>
      </c>
      <c r="C712" s="10" t="s">
        <v>30</v>
      </c>
      <c r="D712" s="8">
        <f t="shared" si="1739"/>
        <v>31800</v>
      </c>
      <c r="E712" s="8">
        <f t="shared" si="1739"/>
        <v>0</v>
      </c>
      <c r="F712" s="8">
        <f t="shared" si="1740"/>
        <v>27366.855</v>
      </c>
      <c r="G712" s="8">
        <f t="shared" si="1740"/>
        <v>0</v>
      </c>
      <c r="H712" s="8">
        <f t="shared" si="1740"/>
        <v>0</v>
      </c>
      <c r="I712" s="8">
        <f t="shared" ref="I712:L712" si="1747">SUM(I722,I729,I736,I758,I765)</f>
        <v>27127.115809999999</v>
      </c>
      <c r="J712" s="8">
        <f t="shared" si="1747"/>
        <v>0</v>
      </c>
      <c r="K712" s="8">
        <f t="shared" si="1747"/>
        <v>0</v>
      </c>
      <c r="L712" s="8">
        <f t="shared" si="1747"/>
        <v>0</v>
      </c>
      <c r="M712" s="8">
        <f t="shared" si="1742"/>
        <v>21050</v>
      </c>
      <c r="N712" s="8">
        <f t="shared" si="1742"/>
        <v>0</v>
      </c>
      <c r="O712" s="8">
        <f t="shared" si="1743"/>
        <v>21556</v>
      </c>
      <c r="P712" s="8">
        <f t="shared" si="1743"/>
        <v>0</v>
      </c>
      <c r="Q712" s="8">
        <f t="shared" si="1743"/>
        <v>0</v>
      </c>
      <c r="R712" s="8">
        <f t="shared" ref="R712:V712" si="1748">SUM(R722,R729,R736,R758,R765)</f>
        <v>12210.071790000002</v>
      </c>
      <c r="S712" s="8">
        <f t="shared" si="1748"/>
        <v>0</v>
      </c>
      <c r="T712" s="8">
        <f t="shared" si="1748"/>
        <v>3000</v>
      </c>
      <c r="U712" s="8">
        <f t="shared" si="1748"/>
        <v>0</v>
      </c>
      <c r="V712" s="8">
        <f t="shared" si="1748"/>
        <v>0</v>
      </c>
      <c r="W712" s="8">
        <f t="shared" si="1745"/>
        <v>23788</v>
      </c>
      <c r="X712" s="8">
        <f t="shared" si="1745"/>
        <v>0</v>
      </c>
      <c r="Y712" s="8">
        <f t="shared" si="1746"/>
        <v>23788</v>
      </c>
      <c r="Z712" s="22">
        <f t="shared" si="1746"/>
        <v>0</v>
      </c>
      <c r="AA712" s="8">
        <f t="shared" ref="AA712:AA768" si="1749">Y712-W712</f>
        <v>0</v>
      </c>
      <c r="AB712" s="25"/>
    </row>
    <row r="713" spans="2:28" ht="30">
      <c r="B713" s="16" t="s">
        <v>1</v>
      </c>
      <c r="C713" s="11" t="s">
        <v>31</v>
      </c>
      <c r="D713" s="8">
        <f>SUM(D723,D737,D759,D766)</f>
        <v>3150</v>
      </c>
      <c r="E713" s="8">
        <f>SUM(E723,E737,E759,E766)</f>
        <v>0</v>
      </c>
      <c r="F713" s="8">
        <f t="shared" ref="F713:H713" si="1750">SUM(F723,F737,F759,F766)</f>
        <v>119.37</v>
      </c>
      <c r="G713" s="8">
        <f t="shared" si="1750"/>
        <v>0</v>
      </c>
      <c r="H713" s="8">
        <f t="shared" si="1750"/>
        <v>0</v>
      </c>
      <c r="I713" s="8">
        <f t="shared" ref="I713:L713" si="1751">SUM(I723,I737,I759,I766)</f>
        <v>115.57801000000001</v>
      </c>
      <c r="J713" s="8">
        <f t="shared" si="1751"/>
        <v>0</v>
      </c>
      <c r="K713" s="8">
        <f t="shared" si="1751"/>
        <v>0</v>
      </c>
      <c r="L713" s="8">
        <f t="shared" si="1751"/>
        <v>0</v>
      </c>
      <c r="M713" s="8">
        <f>SUM(M723,M737,M759,M766)</f>
        <v>700</v>
      </c>
      <c r="N713" s="8">
        <f>SUM(N723,N737,N759,N766)</f>
        <v>0</v>
      </c>
      <c r="O713" s="8">
        <f t="shared" ref="O713:Q713" si="1752">SUM(O723,O737,O759,O766)</f>
        <v>1478.3</v>
      </c>
      <c r="P713" s="8">
        <f t="shared" si="1752"/>
        <v>0</v>
      </c>
      <c r="Q713" s="8">
        <f t="shared" si="1752"/>
        <v>0</v>
      </c>
      <c r="R713" s="8">
        <f t="shared" ref="R713:V713" si="1753">SUM(R723,R737,R759,R766)</f>
        <v>501.27879000000001</v>
      </c>
      <c r="S713" s="8">
        <f t="shared" si="1753"/>
        <v>0</v>
      </c>
      <c r="T713" s="8">
        <f t="shared" si="1753"/>
        <v>3000</v>
      </c>
      <c r="U713" s="8">
        <f t="shared" si="1753"/>
        <v>0</v>
      </c>
      <c r="V713" s="8">
        <f t="shared" si="1753"/>
        <v>0</v>
      </c>
      <c r="W713" s="8">
        <f>SUM(W723,W737,W759,W766)</f>
        <v>1000</v>
      </c>
      <c r="X713" s="8">
        <f>SUM(X723,X737,X759,X766)</f>
        <v>0</v>
      </c>
      <c r="Y713" s="8">
        <f>SUM(Y723,Y737,Y759,Y766)</f>
        <v>1000</v>
      </c>
      <c r="Z713" s="22">
        <f>SUM(Z723,Z737,Z759,Z766)</f>
        <v>0</v>
      </c>
      <c r="AA713" s="8">
        <f t="shared" si="1749"/>
        <v>0</v>
      </c>
      <c r="AB713" s="25"/>
    </row>
    <row r="714" spans="2:28" ht="30">
      <c r="B714" s="16" t="s">
        <v>1</v>
      </c>
      <c r="C714" s="11" t="s">
        <v>32</v>
      </c>
      <c r="D714" s="8">
        <f>SUM(D724,D730,D738,D760,D767)</f>
        <v>28650</v>
      </c>
      <c r="E714" s="8">
        <f>SUM(E724,E730,E738,E760,E767)</f>
        <v>0</v>
      </c>
      <c r="F714" s="8">
        <f t="shared" ref="F714:H714" si="1754">SUM(F724,F730,F738,F760,F767)</f>
        <v>27247.485000000001</v>
      </c>
      <c r="G714" s="8">
        <f t="shared" si="1754"/>
        <v>0</v>
      </c>
      <c r="H714" s="8">
        <f t="shared" si="1754"/>
        <v>0</v>
      </c>
      <c r="I714" s="8">
        <f t="shared" ref="I714:L714" si="1755">SUM(I724,I730,I738,I760,I767)</f>
        <v>27011.537799999998</v>
      </c>
      <c r="J714" s="8">
        <f t="shared" si="1755"/>
        <v>0</v>
      </c>
      <c r="K714" s="8">
        <f t="shared" si="1755"/>
        <v>0</v>
      </c>
      <c r="L714" s="8">
        <f t="shared" si="1755"/>
        <v>0</v>
      </c>
      <c r="M714" s="8">
        <f>SUM(M724,M730,M738,M760,M767)</f>
        <v>20350</v>
      </c>
      <c r="N714" s="8">
        <f>SUM(N724,N730,N738,N760,N767)</f>
        <v>0</v>
      </c>
      <c r="O714" s="8">
        <f t="shared" ref="O714:Q714" si="1756">SUM(O724,O730,O738,O760,O767)</f>
        <v>20077.7</v>
      </c>
      <c r="P714" s="8">
        <f t="shared" si="1756"/>
        <v>0</v>
      </c>
      <c r="Q714" s="8">
        <f t="shared" si="1756"/>
        <v>0</v>
      </c>
      <c r="R714" s="8">
        <f t="shared" ref="R714:V714" si="1757">SUM(R724,R730,R738,R760,R767)</f>
        <v>11708.793</v>
      </c>
      <c r="S714" s="8">
        <f t="shared" si="1757"/>
        <v>0</v>
      </c>
      <c r="T714" s="8">
        <f t="shared" si="1757"/>
        <v>0</v>
      </c>
      <c r="U714" s="8">
        <f t="shared" si="1757"/>
        <v>0</v>
      </c>
      <c r="V714" s="8">
        <f t="shared" si="1757"/>
        <v>0</v>
      </c>
      <c r="W714" s="8">
        <f>SUM(W724,W730,W738,W760,W767)</f>
        <v>22788</v>
      </c>
      <c r="X714" s="8">
        <f>SUM(X724,X730,X738,X760,X767)</f>
        <v>0</v>
      </c>
      <c r="Y714" s="8">
        <f>SUM(Y724,Y730,Y738,Y760,Y767)</f>
        <v>22788</v>
      </c>
      <c r="Z714" s="22">
        <f>SUM(Z724,Z730,Z738,Z760,Z767)</f>
        <v>0</v>
      </c>
      <c r="AA714" s="8">
        <f t="shared" si="1749"/>
        <v>0</v>
      </c>
      <c r="AB714" s="25"/>
    </row>
    <row r="715" spans="2:28">
      <c r="B715" s="16" t="s">
        <v>1</v>
      </c>
      <c r="C715" s="7" t="s">
        <v>33</v>
      </c>
      <c r="D715" s="8">
        <f>SUM(D739,D768)</f>
        <v>32700</v>
      </c>
      <c r="E715" s="8">
        <f>SUM(E739,E768)</f>
        <v>0</v>
      </c>
      <c r="F715" s="8">
        <f t="shared" ref="F715:H715" si="1758">SUM(F739,F768)</f>
        <v>38362.85</v>
      </c>
      <c r="G715" s="8">
        <f t="shared" si="1758"/>
        <v>0</v>
      </c>
      <c r="H715" s="8">
        <f t="shared" si="1758"/>
        <v>0</v>
      </c>
      <c r="I715" s="8">
        <f t="shared" ref="I715:L715" si="1759">SUM(I739,I768)</f>
        <v>38353.348109999999</v>
      </c>
      <c r="J715" s="8">
        <f t="shared" si="1759"/>
        <v>0</v>
      </c>
      <c r="K715" s="8">
        <f t="shared" si="1759"/>
        <v>0</v>
      </c>
      <c r="L715" s="8">
        <f t="shared" si="1759"/>
        <v>0</v>
      </c>
      <c r="M715" s="8">
        <f>SUM(M739,M768)</f>
        <v>62700</v>
      </c>
      <c r="N715" s="8">
        <f>SUM(N739,N768)</f>
        <v>0</v>
      </c>
      <c r="O715" s="8">
        <f t="shared" ref="O715:Q715" si="1760">SUM(O739,O768)</f>
        <v>62700</v>
      </c>
      <c r="P715" s="8">
        <f t="shared" si="1760"/>
        <v>0</v>
      </c>
      <c r="Q715" s="8">
        <f t="shared" si="1760"/>
        <v>0</v>
      </c>
      <c r="R715" s="8">
        <f t="shared" ref="R715:V715" si="1761">SUM(R739,R768)</f>
        <v>13426.832270000001</v>
      </c>
      <c r="S715" s="8">
        <f t="shared" si="1761"/>
        <v>0</v>
      </c>
      <c r="T715" s="8">
        <f t="shared" si="1761"/>
        <v>12057.5</v>
      </c>
      <c r="U715" s="8">
        <f t="shared" si="1761"/>
        <v>0</v>
      </c>
      <c r="V715" s="8">
        <f t="shared" si="1761"/>
        <v>0</v>
      </c>
      <c r="W715" s="8">
        <f>SUM(W739,W768)</f>
        <v>46865</v>
      </c>
      <c r="X715" s="8">
        <f>SUM(X739,X768)</f>
        <v>0</v>
      </c>
      <c r="Y715" s="8">
        <f>SUM(Y739,Y768)</f>
        <v>46865</v>
      </c>
      <c r="Z715" s="22">
        <f>SUM(Z739,Z768)</f>
        <v>0</v>
      </c>
      <c r="AA715" s="8">
        <f t="shared" si="1749"/>
        <v>0</v>
      </c>
      <c r="AB715" s="25"/>
    </row>
    <row r="716" spans="2:28" ht="30">
      <c r="B716" s="16" t="s">
        <v>255</v>
      </c>
      <c r="C716" s="5" t="s">
        <v>256</v>
      </c>
      <c r="D716" s="6">
        <f>SUM(D718)</f>
        <v>650</v>
      </c>
      <c r="E716" s="6">
        <f>SUM(E718)</f>
        <v>0</v>
      </c>
      <c r="F716" s="6">
        <f t="shared" ref="F716:H716" si="1762">SUM(F718)</f>
        <v>650</v>
      </c>
      <c r="G716" s="6">
        <f t="shared" si="1762"/>
        <v>0</v>
      </c>
      <c r="H716" s="6">
        <f t="shared" si="1762"/>
        <v>0</v>
      </c>
      <c r="I716" s="6">
        <f t="shared" ref="I716:L716" si="1763">SUM(I718)</f>
        <v>650</v>
      </c>
      <c r="J716" s="6">
        <f t="shared" si="1763"/>
        <v>0</v>
      </c>
      <c r="K716" s="6">
        <f t="shared" si="1763"/>
        <v>0</v>
      </c>
      <c r="L716" s="6">
        <f t="shared" si="1763"/>
        <v>0</v>
      </c>
      <c r="M716" s="6">
        <f>SUM(M718)</f>
        <v>650</v>
      </c>
      <c r="N716" s="6">
        <f>SUM(N718)</f>
        <v>0</v>
      </c>
      <c r="O716" s="6">
        <f t="shared" ref="O716:Q716" si="1764">SUM(O718)</f>
        <v>650</v>
      </c>
      <c r="P716" s="6">
        <f t="shared" si="1764"/>
        <v>0</v>
      </c>
      <c r="Q716" s="6">
        <f t="shared" si="1764"/>
        <v>0</v>
      </c>
      <c r="R716" s="6">
        <f t="shared" ref="R716:V716" si="1765">SUM(R718)</f>
        <v>6.32</v>
      </c>
      <c r="S716" s="6">
        <f t="shared" si="1765"/>
        <v>0</v>
      </c>
      <c r="T716" s="6">
        <f t="shared" si="1765"/>
        <v>0</v>
      </c>
      <c r="U716" s="6">
        <f t="shared" si="1765"/>
        <v>0</v>
      </c>
      <c r="V716" s="6">
        <f t="shared" si="1765"/>
        <v>0</v>
      </c>
      <c r="W716" s="6">
        <f>SUM(W718)</f>
        <v>650</v>
      </c>
      <c r="X716" s="6">
        <f>SUM(X718)</f>
        <v>0</v>
      </c>
      <c r="Y716" s="6">
        <f>SUM(Y718)</f>
        <v>650</v>
      </c>
      <c r="Z716" s="21">
        <f>SUM(Z718)</f>
        <v>0</v>
      </c>
      <c r="AA716" s="6">
        <f t="shared" si="1749"/>
        <v>0</v>
      </c>
      <c r="AB716" s="25"/>
    </row>
    <row r="717" spans="2:28">
      <c r="B717" s="16" t="s">
        <v>1</v>
      </c>
      <c r="C717" s="7" t="s">
        <v>22</v>
      </c>
      <c r="D717" s="8">
        <v>0</v>
      </c>
      <c r="E717" s="8">
        <v>0</v>
      </c>
      <c r="F717" s="8">
        <v>0</v>
      </c>
      <c r="G717" s="8">
        <v>0</v>
      </c>
      <c r="H717" s="8">
        <v>0</v>
      </c>
      <c r="I717" s="8">
        <v>0</v>
      </c>
      <c r="J717" s="8">
        <v>0</v>
      </c>
      <c r="K717" s="8">
        <v>0</v>
      </c>
      <c r="L717" s="8">
        <v>0</v>
      </c>
      <c r="M717" s="8">
        <v>0</v>
      </c>
      <c r="N717" s="8">
        <v>0</v>
      </c>
      <c r="O717" s="8">
        <v>0</v>
      </c>
      <c r="P717" s="8">
        <v>0</v>
      </c>
      <c r="Q717" s="8">
        <v>0</v>
      </c>
      <c r="R717" s="8">
        <v>0</v>
      </c>
      <c r="S717" s="8">
        <v>0</v>
      </c>
      <c r="T717" s="8">
        <v>0</v>
      </c>
      <c r="U717" s="8">
        <v>0</v>
      </c>
      <c r="V717" s="8">
        <v>0</v>
      </c>
      <c r="W717" s="8">
        <v>4</v>
      </c>
      <c r="X717" s="8">
        <v>0</v>
      </c>
      <c r="Y717" s="8">
        <v>4</v>
      </c>
      <c r="Z717" s="22">
        <v>0</v>
      </c>
      <c r="AA717" s="8">
        <f t="shared" si="1749"/>
        <v>0</v>
      </c>
      <c r="AB717" s="25"/>
    </row>
    <row r="718" spans="2:28">
      <c r="B718" s="16" t="s">
        <v>1</v>
      </c>
      <c r="C718" s="7" t="s">
        <v>23</v>
      </c>
      <c r="D718" s="8">
        <f>SUM(D719:D721)</f>
        <v>650</v>
      </c>
      <c r="E718" s="8">
        <f>SUM(E719:E721)</f>
        <v>0</v>
      </c>
      <c r="F718" s="8">
        <f t="shared" ref="F718:H718" si="1766">SUM(F719:F721)</f>
        <v>650</v>
      </c>
      <c r="G718" s="8">
        <f t="shared" si="1766"/>
        <v>0</v>
      </c>
      <c r="H718" s="8">
        <f t="shared" si="1766"/>
        <v>0</v>
      </c>
      <c r="I718" s="8">
        <f t="shared" ref="I718:L718" si="1767">SUM(I719:I721)</f>
        <v>650</v>
      </c>
      <c r="J718" s="8">
        <f t="shared" si="1767"/>
        <v>0</v>
      </c>
      <c r="K718" s="8">
        <f t="shared" si="1767"/>
        <v>0</v>
      </c>
      <c r="L718" s="8">
        <f t="shared" si="1767"/>
        <v>0</v>
      </c>
      <c r="M718" s="8">
        <f>SUM(M719:M721)</f>
        <v>650</v>
      </c>
      <c r="N718" s="8">
        <f>SUM(N719:N721)</f>
        <v>0</v>
      </c>
      <c r="O718" s="8">
        <f t="shared" ref="O718:Q718" si="1768">SUM(O719:O721)</f>
        <v>650</v>
      </c>
      <c r="P718" s="8">
        <f t="shared" si="1768"/>
        <v>0</v>
      </c>
      <c r="Q718" s="8">
        <f t="shared" si="1768"/>
        <v>0</v>
      </c>
      <c r="R718" s="8">
        <f t="shared" ref="R718:V718" si="1769">SUM(R719:R721)</f>
        <v>6.32</v>
      </c>
      <c r="S718" s="8">
        <f t="shared" si="1769"/>
        <v>0</v>
      </c>
      <c r="T718" s="8">
        <f t="shared" si="1769"/>
        <v>0</v>
      </c>
      <c r="U718" s="8">
        <f t="shared" si="1769"/>
        <v>0</v>
      </c>
      <c r="V718" s="8">
        <f t="shared" si="1769"/>
        <v>0</v>
      </c>
      <c r="W718" s="8">
        <f>SUM(W719:W721)</f>
        <v>650</v>
      </c>
      <c r="X718" s="8">
        <f>SUM(X719:X721)</f>
        <v>0</v>
      </c>
      <c r="Y718" s="8">
        <f>SUM(Y719:Y721)</f>
        <v>650</v>
      </c>
      <c r="Z718" s="22">
        <f>SUM(Z719:Z721)</f>
        <v>0</v>
      </c>
      <c r="AA718" s="8">
        <f t="shared" si="1749"/>
        <v>0</v>
      </c>
      <c r="AB718" s="25"/>
    </row>
    <row r="719" spans="2:28">
      <c r="B719" s="16" t="s">
        <v>1</v>
      </c>
      <c r="C719" s="9" t="s">
        <v>25</v>
      </c>
      <c r="D719" s="8">
        <v>0</v>
      </c>
      <c r="E719" s="8">
        <v>0</v>
      </c>
      <c r="F719" s="8">
        <v>0</v>
      </c>
      <c r="G719" s="8">
        <v>0</v>
      </c>
      <c r="H719" s="8">
        <v>0</v>
      </c>
      <c r="I719" s="8">
        <v>0</v>
      </c>
      <c r="J719" s="8">
        <v>0</v>
      </c>
      <c r="K719" s="8">
        <v>0</v>
      </c>
      <c r="L719" s="8">
        <v>0</v>
      </c>
      <c r="M719" s="8">
        <v>0</v>
      </c>
      <c r="N719" s="8">
        <v>0</v>
      </c>
      <c r="O719" s="8">
        <v>142</v>
      </c>
      <c r="P719" s="8">
        <v>0</v>
      </c>
      <c r="Q719" s="8">
        <v>0</v>
      </c>
      <c r="R719" s="8">
        <v>6.32</v>
      </c>
      <c r="S719" s="8">
        <v>0</v>
      </c>
      <c r="T719" s="8">
        <v>0</v>
      </c>
      <c r="U719" s="8">
        <v>0</v>
      </c>
      <c r="V719" s="8">
        <v>0</v>
      </c>
      <c r="W719" s="8">
        <v>142</v>
      </c>
      <c r="X719" s="8">
        <v>0</v>
      </c>
      <c r="Y719" s="8">
        <v>142</v>
      </c>
      <c r="Z719" s="22">
        <v>0</v>
      </c>
      <c r="AA719" s="8">
        <f t="shared" si="1749"/>
        <v>0</v>
      </c>
      <c r="AB719" s="25"/>
    </row>
    <row r="720" spans="2:28">
      <c r="B720" s="16" t="s">
        <v>1</v>
      </c>
      <c r="C720" s="9" t="s">
        <v>26</v>
      </c>
      <c r="D720" s="8">
        <v>0</v>
      </c>
      <c r="E720" s="8">
        <v>0</v>
      </c>
      <c r="F720" s="8">
        <v>650</v>
      </c>
      <c r="G720" s="8">
        <v>0</v>
      </c>
      <c r="H720" s="8">
        <v>0</v>
      </c>
      <c r="I720" s="8">
        <v>650</v>
      </c>
      <c r="J720" s="8">
        <v>0</v>
      </c>
      <c r="K720" s="8">
        <v>0</v>
      </c>
      <c r="L720" s="8">
        <v>0</v>
      </c>
      <c r="M720" s="8">
        <v>650</v>
      </c>
      <c r="N720" s="8">
        <v>0</v>
      </c>
      <c r="O720" s="8">
        <v>0</v>
      </c>
      <c r="P720" s="8">
        <v>0</v>
      </c>
      <c r="Q720" s="8">
        <v>0</v>
      </c>
      <c r="R720" s="8">
        <v>0</v>
      </c>
      <c r="S720" s="8">
        <v>0</v>
      </c>
      <c r="T720" s="8">
        <v>0</v>
      </c>
      <c r="U720" s="8">
        <v>0</v>
      </c>
      <c r="V720" s="8">
        <v>0</v>
      </c>
      <c r="W720" s="8">
        <v>0</v>
      </c>
      <c r="X720" s="8">
        <v>0</v>
      </c>
      <c r="Y720" s="8">
        <v>0</v>
      </c>
      <c r="Z720" s="22">
        <v>0</v>
      </c>
      <c r="AA720" s="8">
        <f t="shared" si="1749"/>
        <v>0</v>
      </c>
      <c r="AB720" s="25"/>
    </row>
    <row r="721" spans="2:28">
      <c r="B721" s="16" t="s">
        <v>1</v>
      </c>
      <c r="C721" s="9" t="s">
        <v>29</v>
      </c>
      <c r="D721" s="8">
        <f>SUM(D722)</f>
        <v>650</v>
      </c>
      <c r="E721" s="8">
        <f>SUM(E722)</f>
        <v>0</v>
      </c>
      <c r="F721" s="8">
        <f t="shared" ref="F721:H721" si="1770">SUM(F722)</f>
        <v>0</v>
      </c>
      <c r="G721" s="8">
        <f t="shared" si="1770"/>
        <v>0</v>
      </c>
      <c r="H721" s="8">
        <f t="shared" si="1770"/>
        <v>0</v>
      </c>
      <c r="I721" s="8">
        <f t="shared" ref="I721:L721" si="1771">SUM(I722)</f>
        <v>0</v>
      </c>
      <c r="J721" s="8">
        <f t="shared" si="1771"/>
        <v>0</v>
      </c>
      <c r="K721" s="8">
        <f t="shared" si="1771"/>
        <v>0</v>
      </c>
      <c r="L721" s="8">
        <f t="shared" si="1771"/>
        <v>0</v>
      </c>
      <c r="M721" s="8">
        <f>SUM(M722)</f>
        <v>0</v>
      </c>
      <c r="N721" s="8">
        <f>SUM(N722)</f>
        <v>0</v>
      </c>
      <c r="O721" s="8">
        <f t="shared" ref="O721:Q721" si="1772">SUM(O722)</f>
        <v>508</v>
      </c>
      <c r="P721" s="8">
        <f t="shared" si="1772"/>
        <v>0</v>
      </c>
      <c r="Q721" s="8">
        <f t="shared" si="1772"/>
        <v>0</v>
      </c>
      <c r="R721" s="8">
        <f t="shared" ref="R721:V721" si="1773">SUM(R722)</f>
        <v>0</v>
      </c>
      <c r="S721" s="8">
        <f t="shared" si="1773"/>
        <v>0</v>
      </c>
      <c r="T721" s="8">
        <f t="shared" si="1773"/>
        <v>0</v>
      </c>
      <c r="U721" s="8">
        <f t="shared" si="1773"/>
        <v>0</v>
      </c>
      <c r="V721" s="8">
        <f t="shared" si="1773"/>
        <v>0</v>
      </c>
      <c r="W721" s="8">
        <f>SUM(W722)</f>
        <v>508</v>
      </c>
      <c r="X721" s="8">
        <f>SUM(X722)</f>
        <v>0</v>
      </c>
      <c r="Y721" s="8">
        <f>SUM(Y722)</f>
        <v>508</v>
      </c>
      <c r="Z721" s="22">
        <f>SUM(Z722)</f>
        <v>0</v>
      </c>
      <c r="AA721" s="8">
        <f t="shared" si="1749"/>
        <v>0</v>
      </c>
      <c r="AB721" s="25"/>
    </row>
    <row r="722" spans="2:28">
      <c r="B722" s="16" t="s">
        <v>1</v>
      </c>
      <c r="C722" s="10" t="s">
        <v>30</v>
      </c>
      <c r="D722" s="8">
        <f>SUM(D723:D724)</f>
        <v>650</v>
      </c>
      <c r="E722" s="8">
        <f>SUM(E723:E724)</f>
        <v>0</v>
      </c>
      <c r="F722" s="8">
        <f t="shared" ref="F722:H722" si="1774">SUM(F723:F724)</f>
        <v>0</v>
      </c>
      <c r="G722" s="8">
        <f t="shared" si="1774"/>
        <v>0</v>
      </c>
      <c r="H722" s="8">
        <f t="shared" si="1774"/>
        <v>0</v>
      </c>
      <c r="I722" s="8">
        <f t="shared" ref="I722:L722" si="1775">SUM(I723:I724)</f>
        <v>0</v>
      </c>
      <c r="J722" s="8">
        <f t="shared" si="1775"/>
        <v>0</v>
      </c>
      <c r="K722" s="8">
        <f t="shared" si="1775"/>
        <v>0</v>
      </c>
      <c r="L722" s="8">
        <f t="shared" si="1775"/>
        <v>0</v>
      </c>
      <c r="M722" s="8">
        <f>SUM(M723:M724)</f>
        <v>0</v>
      </c>
      <c r="N722" s="8">
        <f>SUM(N723:N724)</f>
        <v>0</v>
      </c>
      <c r="O722" s="8">
        <f t="shared" ref="O722:Q722" si="1776">SUM(O723:O724)</f>
        <v>508</v>
      </c>
      <c r="P722" s="8">
        <f t="shared" si="1776"/>
        <v>0</v>
      </c>
      <c r="Q722" s="8">
        <f t="shared" si="1776"/>
        <v>0</v>
      </c>
      <c r="R722" s="8">
        <f t="shared" ref="R722:V722" si="1777">SUM(R723:R724)</f>
        <v>0</v>
      </c>
      <c r="S722" s="8">
        <f t="shared" si="1777"/>
        <v>0</v>
      </c>
      <c r="T722" s="8">
        <f t="shared" si="1777"/>
        <v>0</v>
      </c>
      <c r="U722" s="8">
        <f t="shared" si="1777"/>
        <v>0</v>
      </c>
      <c r="V722" s="8">
        <f t="shared" si="1777"/>
        <v>0</v>
      </c>
      <c r="W722" s="8">
        <f>SUM(W723:W724)</f>
        <v>508</v>
      </c>
      <c r="X722" s="8">
        <f>SUM(X723:X724)</f>
        <v>0</v>
      </c>
      <c r="Y722" s="8">
        <f>SUM(Y723:Y724)</f>
        <v>508</v>
      </c>
      <c r="Z722" s="22">
        <f>SUM(Z723:Z724)</f>
        <v>0</v>
      </c>
      <c r="AA722" s="8">
        <f t="shared" si="1749"/>
        <v>0</v>
      </c>
      <c r="AB722" s="25"/>
    </row>
    <row r="723" spans="2:28" ht="30">
      <c r="B723" s="16" t="s">
        <v>1</v>
      </c>
      <c r="C723" s="11" t="s">
        <v>31</v>
      </c>
      <c r="D723" s="8">
        <v>650</v>
      </c>
      <c r="E723" s="8">
        <v>0</v>
      </c>
      <c r="F723" s="8">
        <v>0</v>
      </c>
      <c r="G723" s="8">
        <v>0</v>
      </c>
      <c r="H723" s="8">
        <v>0</v>
      </c>
      <c r="I723" s="8">
        <v>0</v>
      </c>
      <c r="J723" s="8">
        <v>0</v>
      </c>
      <c r="K723" s="8">
        <v>0</v>
      </c>
      <c r="L723" s="8">
        <v>0</v>
      </c>
      <c r="M723" s="8">
        <v>0</v>
      </c>
      <c r="N723" s="8">
        <v>0</v>
      </c>
      <c r="O723" s="8">
        <v>200</v>
      </c>
      <c r="P723" s="8">
        <v>0</v>
      </c>
      <c r="Q723" s="8">
        <v>0</v>
      </c>
      <c r="R723" s="8">
        <v>0</v>
      </c>
      <c r="S723" s="8">
        <v>0</v>
      </c>
      <c r="T723" s="8">
        <v>0</v>
      </c>
      <c r="U723" s="8">
        <v>0</v>
      </c>
      <c r="V723" s="8">
        <v>0</v>
      </c>
      <c r="W723" s="8">
        <v>200</v>
      </c>
      <c r="X723" s="8">
        <v>0</v>
      </c>
      <c r="Y723" s="8">
        <v>200</v>
      </c>
      <c r="Z723" s="22">
        <v>0</v>
      </c>
      <c r="AA723" s="8">
        <f t="shared" si="1749"/>
        <v>0</v>
      </c>
      <c r="AB723" s="25"/>
    </row>
    <row r="724" spans="2:28" ht="30">
      <c r="B724" s="16" t="s">
        <v>1</v>
      </c>
      <c r="C724" s="11" t="s">
        <v>32</v>
      </c>
      <c r="D724" s="8">
        <v>0</v>
      </c>
      <c r="E724" s="8">
        <v>0</v>
      </c>
      <c r="F724" s="8">
        <v>0</v>
      </c>
      <c r="G724" s="8">
        <v>0</v>
      </c>
      <c r="H724" s="8">
        <v>0</v>
      </c>
      <c r="I724" s="8">
        <v>0</v>
      </c>
      <c r="J724" s="8">
        <v>0</v>
      </c>
      <c r="K724" s="8">
        <v>0</v>
      </c>
      <c r="L724" s="8">
        <v>0</v>
      </c>
      <c r="M724" s="8">
        <v>0</v>
      </c>
      <c r="N724" s="8">
        <v>0</v>
      </c>
      <c r="O724" s="8">
        <v>308</v>
      </c>
      <c r="P724" s="8">
        <v>0</v>
      </c>
      <c r="Q724" s="8">
        <v>0</v>
      </c>
      <c r="R724" s="8">
        <v>0</v>
      </c>
      <c r="S724" s="8">
        <v>0</v>
      </c>
      <c r="T724" s="8">
        <v>0</v>
      </c>
      <c r="U724" s="8">
        <v>0</v>
      </c>
      <c r="V724" s="8">
        <v>0</v>
      </c>
      <c r="W724" s="8">
        <v>308</v>
      </c>
      <c r="X724" s="8">
        <v>0</v>
      </c>
      <c r="Y724" s="8">
        <v>308</v>
      </c>
      <c r="Z724" s="22">
        <v>0</v>
      </c>
      <c r="AA724" s="8">
        <f t="shared" si="1749"/>
        <v>0</v>
      </c>
      <c r="AB724" s="25"/>
    </row>
    <row r="725" spans="2:28">
      <c r="B725" s="16" t="s">
        <v>257</v>
      </c>
      <c r="C725" s="5" t="s">
        <v>258</v>
      </c>
      <c r="D725" s="6">
        <f>SUM(D726)</f>
        <v>4500</v>
      </c>
      <c r="E725" s="6">
        <f>SUM(E726)</f>
        <v>0</v>
      </c>
      <c r="F725" s="6">
        <f t="shared" ref="F725:H725" si="1778">SUM(F726)</f>
        <v>4156.6499999999996</v>
      </c>
      <c r="G725" s="6">
        <f t="shared" si="1778"/>
        <v>0</v>
      </c>
      <c r="H725" s="6">
        <f t="shared" si="1778"/>
        <v>0</v>
      </c>
      <c r="I725" s="6">
        <f t="shared" ref="I725:L725" si="1779">SUM(I726)</f>
        <v>4106.95</v>
      </c>
      <c r="J725" s="6">
        <f t="shared" si="1779"/>
        <v>0</v>
      </c>
      <c r="K725" s="6">
        <f t="shared" si="1779"/>
        <v>0</v>
      </c>
      <c r="L725" s="6">
        <f t="shared" si="1779"/>
        <v>0</v>
      </c>
      <c r="M725" s="6">
        <f>SUM(M726)</f>
        <v>5000</v>
      </c>
      <c r="N725" s="6">
        <f>SUM(N726)</f>
        <v>0</v>
      </c>
      <c r="O725" s="6">
        <f t="shared" ref="O725:Q725" si="1780">SUM(O726)</f>
        <v>5000</v>
      </c>
      <c r="P725" s="6">
        <f t="shared" si="1780"/>
        <v>0</v>
      </c>
      <c r="Q725" s="6">
        <f t="shared" si="1780"/>
        <v>0</v>
      </c>
      <c r="R725" s="6">
        <f t="shared" ref="R725:V725" si="1781">SUM(R726)</f>
        <v>824.45</v>
      </c>
      <c r="S725" s="6">
        <f t="shared" si="1781"/>
        <v>0</v>
      </c>
      <c r="T725" s="6">
        <f t="shared" si="1781"/>
        <v>0</v>
      </c>
      <c r="U725" s="6">
        <f t="shared" si="1781"/>
        <v>0</v>
      </c>
      <c r="V725" s="6">
        <f t="shared" si="1781"/>
        <v>0</v>
      </c>
      <c r="W725" s="6">
        <f>SUM(W726)</f>
        <v>7000</v>
      </c>
      <c r="X725" s="6">
        <f>SUM(X726)</f>
        <v>0</v>
      </c>
      <c r="Y725" s="6">
        <f>SUM(Y726)</f>
        <v>7000</v>
      </c>
      <c r="Z725" s="21">
        <f>SUM(Z726)</f>
        <v>0</v>
      </c>
      <c r="AA725" s="6">
        <f t="shared" si="1749"/>
        <v>0</v>
      </c>
      <c r="AB725" s="25"/>
    </row>
    <row r="726" spans="2:28">
      <c r="B726" s="16" t="s">
        <v>1</v>
      </c>
      <c r="C726" s="7" t="s">
        <v>23</v>
      </c>
      <c r="D726" s="8">
        <f>SUM(D727:D728)</f>
        <v>4500</v>
      </c>
      <c r="E726" s="8">
        <f>SUM(E727:E728)</f>
        <v>0</v>
      </c>
      <c r="F726" s="8">
        <f t="shared" ref="F726:H726" si="1782">SUM(F727:F728)</f>
        <v>4156.6499999999996</v>
      </c>
      <c r="G726" s="8">
        <f t="shared" si="1782"/>
        <v>0</v>
      </c>
      <c r="H726" s="8">
        <f t="shared" si="1782"/>
        <v>0</v>
      </c>
      <c r="I726" s="8">
        <f t="shared" ref="I726:L726" si="1783">SUM(I727:I728)</f>
        <v>4106.95</v>
      </c>
      <c r="J726" s="8">
        <f t="shared" si="1783"/>
        <v>0</v>
      </c>
      <c r="K726" s="8">
        <f t="shared" si="1783"/>
        <v>0</v>
      </c>
      <c r="L726" s="8">
        <f t="shared" si="1783"/>
        <v>0</v>
      </c>
      <c r="M726" s="8">
        <f>SUM(M727:M728)</f>
        <v>5000</v>
      </c>
      <c r="N726" s="8">
        <f>SUM(N727:N728)</f>
        <v>0</v>
      </c>
      <c r="O726" s="8">
        <f t="shared" ref="O726:Q726" si="1784">SUM(O727:O728)</f>
        <v>5000</v>
      </c>
      <c r="P726" s="8">
        <f t="shared" si="1784"/>
        <v>0</v>
      </c>
      <c r="Q726" s="8">
        <f t="shared" si="1784"/>
        <v>0</v>
      </c>
      <c r="R726" s="8">
        <f t="shared" ref="R726:V726" si="1785">SUM(R727:R728)</f>
        <v>824.45</v>
      </c>
      <c r="S726" s="8">
        <f t="shared" si="1785"/>
        <v>0</v>
      </c>
      <c r="T726" s="8">
        <f t="shared" si="1785"/>
        <v>0</v>
      </c>
      <c r="U726" s="8">
        <f t="shared" si="1785"/>
        <v>0</v>
      </c>
      <c r="V726" s="8">
        <f t="shared" si="1785"/>
        <v>0</v>
      </c>
      <c r="W726" s="8">
        <f>SUM(W727:W728)</f>
        <v>7000</v>
      </c>
      <c r="X726" s="8">
        <f>SUM(X727:X728)</f>
        <v>0</v>
      </c>
      <c r="Y726" s="8">
        <f>SUM(Y727:Y728)</f>
        <v>7000</v>
      </c>
      <c r="Z726" s="22">
        <f>SUM(Z727:Z728)</f>
        <v>0</v>
      </c>
      <c r="AA726" s="8">
        <f t="shared" si="1749"/>
        <v>0</v>
      </c>
      <c r="AB726" s="25"/>
    </row>
    <row r="727" spans="2:28">
      <c r="B727" s="16" t="s">
        <v>1</v>
      </c>
      <c r="C727" s="9" t="s">
        <v>25</v>
      </c>
      <c r="D727" s="8">
        <v>150</v>
      </c>
      <c r="E727" s="8">
        <v>0</v>
      </c>
      <c r="F727" s="8">
        <v>105.15</v>
      </c>
      <c r="G727" s="8">
        <v>0</v>
      </c>
      <c r="H727" s="8">
        <v>0</v>
      </c>
      <c r="I727" s="8">
        <v>56.65</v>
      </c>
      <c r="J727" s="8">
        <v>0</v>
      </c>
      <c r="K727" s="8">
        <v>0</v>
      </c>
      <c r="L727" s="8">
        <v>0</v>
      </c>
      <c r="M727" s="8">
        <v>250</v>
      </c>
      <c r="N727" s="8">
        <v>0</v>
      </c>
      <c r="O727" s="8">
        <v>250</v>
      </c>
      <c r="P727" s="8">
        <v>0</v>
      </c>
      <c r="Q727" s="8">
        <v>0</v>
      </c>
      <c r="R727" s="8">
        <v>54.35</v>
      </c>
      <c r="S727" s="8">
        <v>0</v>
      </c>
      <c r="T727" s="8">
        <v>0</v>
      </c>
      <c r="U727" s="8">
        <v>0</v>
      </c>
      <c r="V727" s="8">
        <v>0</v>
      </c>
      <c r="W727" s="8">
        <v>300</v>
      </c>
      <c r="X727" s="8">
        <v>0</v>
      </c>
      <c r="Y727" s="8">
        <v>300</v>
      </c>
      <c r="Z727" s="22">
        <v>0</v>
      </c>
      <c r="AA727" s="8">
        <f t="shared" si="1749"/>
        <v>0</v>
      </c>
      <c r="AB727" s="25"/>
    </row>
    <row r="728" spans="2:28">
      <c r="B728" s="16" t="s">
        <v>1</v>
      </c>
      <c r="C728" s="9" t="s">
        <v>29</v>
      </c>
      <c r="D728" s="8">
        <f t="shared" ref="D728:E729" si="1786">SUM(D729)</f>
        <v>4350</v>
      </c>
      <c r="E728" s="8">
        <f t="shared" si="1786"/>
        <v>0</v>
      </c>
      <c r="F728" s="8">
        <f t="shared" ref="F728:H729" si="1787">SUM(F729)</f>
        <v>4051.5</v>
      </c>
      <c r="G728" s="8">
        <f t="shared" si="1787"/>
        <v>0</v>
      </c>
      <c r="H728" s="8">
        <f t="shared" si="1787"/>
        <v>0</v>
      </c>
      <c r="I728" s="8">
        <f t="shared" ref="I728:L729" si="1788">SUM(I729)</f>
        <v>4050.3</v>
      </c>
      <c r="J728" s="8">
        <f t="shared" si="1788"/>
        <v>0</v>
      </c>
      <c r="K728" s="8">
        <f t="shared" si="1788"/>
        <v>0</v>
      </c>
      <c r="L728" s="8">
        <f t="shared" si="1788"/>
        <v>0</v>
      </c>
      <c r="M728" s="8">
        <f t="shared" ref="M728:N729" si="1789">SUM(M729)</f>
        <v>4750</v>
      </c>
      <c r="N728" s="8">
        <f t="shared" si="1789"/>
        <v>0</v>
      </c>
      <c r="O728" s="8">
        <f t="shared" ref="O728:Q729" si="1790">SUM(O729)</f>
        <v>4750</v>
      </c>
      <c r="P728" s="8">
        <f t="shared" si="1790"/>
        <v>0</v>
      </c>
      <c r="Q728" s="8">
        <f t="shared" si="1790"/>
        <v>0</v>
      </c>
      <c r="R728" s="8">
        <f t="shared" ref="R728:V729" si="1791">SUM(R729)</f>
        <v>770.1</v>
      </c>
      <c r="S728" s="8">
        <f t="shared" si="1791"/>
        <v>0</v>
      </c>
      <c r="T728" s="8">
        <f t="shared" si="1791"/>
        <v>0</v>
      </c>
      <c r="U728" s="8">
        <f t="shared" si="1791"/>
        <v>0</v>
      </c>
      <c r="V728" s="8">
        <f t="shared" si="1791"/>
        <v>0</v>
      </c>
      <c r="W728" s="8">
        <f t="shared" ref="W728:X729" si="1792">SUM(W729)</f>
        <v>6700</v>
      </c>
      <c r="X728" s="8">
        <f t="shared" si="1792"/>
        <v>0</v>
      </c>
      <c r="Y728" s="8">
        <f t="shared" ref="Y728:Z729" si="1793">SUM(Y729)</f>
        <v>6700</v>
      </c>
      <c r="Z728" s="22">
        <f t="shared" si="1793"/>
        <v>0</v>
      </c>
      <c r="AA728" s="8">
        <f t="shared" si="1749"/>
        <v>0</v>
      </c>
      <c r="AB728" s="25"/>
    </row>
    <row r="729" spans="2:28">
      <c r="B729" s="16" t="s">
        <v>1</v>
      </c>
      <c r="C729" s="10" t="s">
        <v>30</v>
      </c>
      <c r="D729" s="8">
        <f t="shared" si="1786"/>
        <v>4350</v>
      </c>
      <c r="E729" s="8">
        <f t="shared" si="1786"/>
        <v>0</v>
      </c>
      <c r="F729" s="8">
        <f t="shared" si="1787"/>
        <v>4051.5</v>
      </c>
      <c r="G729" s="8">
        <f t="shared" si="1787"/>
        <v>0</v>
      </c>
      <c r="H729" s="8">
        <f t="shared" si="1787"/>
        <v>0</v>
      </c>
      <c r="I729" s="8">
        <f t="shared" si="1788"/>
        <v>4050.3</v>
      </c>
      <c r="J729" s="8">
        <f t="shared" si="1788"/>
        <v>0</v>
      </c>
      <c r="K729" s="8">
        <f t="shared" si="1788"/>
        <v>0</v>
      </c>
      <c r="L729" s="8">
        <f t="shared" si="1788"/>
        <v>0</v>
      </c>
      <c r="M729" s="8">
        <f t="shared" si="1789"/>
        <v>4750</v>
      </c>
      <c r="N729" s="8">
        <f t="shared" si="1789"/>
        <v>0</v>
      </c>
      <c r="O729" s="8">
        <f t="shared" si="1790"/>
        <v>4750</v>
      </c>
      <c r="P729" s="8">
        <f t="shared" si="1790"/>
        <v>0</v>
      </c>
      <c r="Q729" s="8">
        <f t="shared" si="1790"/>
        <v>0</v>
      </c>
      <c r="R729" s="8">
        <f t="shared" si="1791"/>
        <v>770.1</v>
      </c>
      <c r="S729" s="8">
        <f t="shared" si="1791"/>
        <v>0</v>
      </c>
      <c r="T729" s="8">
        <f t="shared" si="1791"/>
        <v>0</v>
      </c>
      <c r="U729" s="8">
        <f t="shared" si="1791"/>
        <v>0</v>
      </c>
      <c r="V729" s="8">
        <f t="shared" si="1791"/>
        <v>0</v>
      </c>
      <c r="W729" s="8">
        <f t="shared" si="1792"/>
        <v>6700</v>
      </c>
      <c r="X729" s="8">
        <f t="shared" si="1792"/>
        <v>0</v>
      </c>
      <c r="Y729" s="8">
        <f t="shared" si="1793"/>
        <v>6700</v>
      </c>
      <c r="Z729" s="22">
        <f t="shared" si="1793"/>
        <v>0</v>
      </c>
      <c r="AA729" s="8">
        <f t="shared" si="1749"/>
        <v>0</v>
      </c>
      <c r="AB729" s="25"/>
    </row>
    <row r="730" spans="2:28" ht="30">
      <c r="B730" s="16" t="s">
        <v>1</v>
      </c>
      <c r="C730" s="11" t="s">
        <v>32</v>
      </c>
      <c r="D730" s="8">
        <v>4350</v>
      </c>
      <c r="E730" s="8">
        <v>0</v>
      </c>
      <c r="F730" s="8">
        <v>4051.5</v>
      </c>
      <c r="G730" s="8">
        <v>0</v>
      </c>
      <c r="H730" s="8">
        <v>0</v>
      </c>
      <c r="I730" s="8">
        <v>4050.3</v>
      </c>
      <c r="J730" s="8">
        <v>0</v>
      </c>
      <c r="K730" s="8">
        <v>0</v>
      </c>
      <c r="L730" s="8">
        <v>0</v>
      </c>
      <c r="M730" s="8">
        <v>4750</v>
      </c>
      <c r="N730" s="8">
        <v>0</v>
      </c>
      <c r="O730" s="8">
        <v>4750</v>
      </c>
      <c r="P730" s="8">
        <v>0</v>
      </c>
      <c r="Q730" s="8">
        <v>0</v>
      </c>
      <c r="R730" s="8">
        <v>770.1</v>
      </c>
      <c r="S730" s="8">
        <v>0</v>
      </c>
      <c r="T730" s="8">
        <v>0</v>
      </c>
      <c r="U730" s="8">
        <v>0</v>
      </c>
      <c r="V730" s="8">
        <v>0</v>
      </c>
      <c r="W730" s="8">
        <v>6700</v>
      </c>
      <c r="X730" s="8">
        <v>0</v>
      </c>
      <c r="Y730" s="8">
        <v>6700</v>
      </c>
      <c r="Z730" s="22">
        <v>0</v>
      </c>
      <c r="AA730" s="8">
        <f t="shared" si="1749"/>
        <v>0</v>
      </c>
      <c r="AB730" s="25"/>
    </row>
    <row r="731" spans="2:28" ht="30">
      <c r="B731" s="16" t="s">
        <v>259</v>
      </c>
      <c r="C731" s="5" t="s">
        <v>260</v>
      </c>
      <c r="D731" s="6">
        <f t="shared" ref="D731:E739" si="1794">SUM(D740)</f>
        <v>62700</v>
      </c>
      <c r="E731" s="6">
        <f t="shared" si="1794"/>
        <v>0</v>
      </c>
      <c r="F731" s="6">
        <f t="shared" ref="F731:H739" si="1795">SUM(F740)</f>
        <v>64032.25</v>
      </c>
      <c r="G731" s="6">
        <f t="shared" si="1795"/>
        <v>0</v>
      </c>
      <c r="H731" s="6">
        <f t="shared" si="1795"/>
        <v>0</v>
      </c>
      <c r="I731" s="6">
        <f t="shared" ref="I731:L731" si="1796">SUM(I740)</f>
        <v>63841.880659999995</v>
      </c>
      <c r="J731" s="6">
        <f t="shared" si="1796"/>
        <v>0</v>
      </c>
      <c r="K731" s="6">
        <f t="shared" si="1796"/>
        <v>0</v>
      </c>
      <c r="L731" s="6">
        <f t="shared" si="1796"/>
        <v>0</v>
      </c>
      <c r="M731" s="6">
        <f t="shared" ref="M731:N739" si="1797">SUM(M740)</f>
        <v>81000</v>
      </c>
      <c r="N731" s="6">
        <f t="shared" si="1797"/>
        <v>0</v>
      </c>
      <c r="O731" s="6">
        <f t="shared" ref="O731:Q739" si="1798">SUM(O740)</f>
        <v>80419.7</v>
      </c>
      <c r="P731" s="6">
        <f t="shared" si="1798"/>
        <v>0</v>
      </c>
      <c r="Q731" s="6">
        <f t="shared" si="1798"/>
        <v>0</v>
      </c>
      <c r="R731" s="6">
        <f t="shared" ref="R731:V731" si="1799">SUM(R740)</f>
        <v>25830.965690000001</v>
      </c>
      <c r="S731" s="6">
        <f t="shared" si="1799"/>
        <v>0</v>
      </c>
      <c r="T731" s="6">
        <f t="shared" si="1799"/>
        <v>0</v>
      </c>
      <c r="U731" s="6">
        <f t="shared" si="1799"/>
        <v>0</v>
      </c>
      <c r="V731" s="6">
        <f t="shared" si="1799"/>
        <v>0</v>
      </c>
      <c r="W731" s="6">
        <f t="shared" ref="W731:X739" si="1800">SUM(W740)</f>
        <v>65165</v>
      </c>
      <c r="X731" s="6">
        <f t="shared" si="1800"/>
        <v>0</v>
      </c>
      <c r="Y731" s="6">
        <f t="shared" ref="Y731:Z739" si="1801">SUM(Y740)</f>
        <v>65165</v>
      </c>
      <c r="Z731" s="21">
        <f t="shared" si="1801"/>
        <v>0</v>
      </c>
      <c r="AA731" s="6">
        <f t="shared" si="1749"/>
        <v>0</v>
      </c>
      <c r="AB731" s="25"/>
    </row>
    <row r="732" spans="2:28">
      <c r="B732" s="16" t="s">
        <v>1</v>
      </c>
      <c r="C732" s="7" t="s">
        <v>23</v>
      </c>
      <c r="D732" s="8">
        <f t="shared" si="1794"/>
        <v>30000</v>
      </c>
      <c r="E732" s="8">
        <f t="shared" si="1794"/>
        <v>0</v>
      </c>
      <c r="F732" s="8">
        <f t="shared" si="1795"/>
        <v>25678.9</v>
      </c>
      <c r="G732" s="8">
        <f t="shared" si="1795"/>
        <v>0</v>
      </c>
      <c r="H732" s="8">
        <f t="shared" si="1795"/>
        <v>0</v>
      </c>
      <c r="I732" s="8">
        <f t="shared" ref="I732:L732" si="1802">SUM(I741)</f>
        <v>25488.53255</v>
      </c>
      <c r="J732" s="8">
        <f t="shared" si="1802"/>
        <v>0</v>
      </c>
      <c r="K732" s="8">
        <f t="shared" si="1802"/>
        <v>0</v>
      </c>
      <c r="L732" s="8">
        <f t="shared" si="1802"/>
        <v>0</v>
      </c>
      <c r="M732" s="8">
        <f t="shared" si="1797"/>
        <v>18300</v>
      </c>
      <c r="N732" s="8">
        <f t="shared" si="1797"/>
        <v>0</v>
      </c>
      <c r="O732" s="8">
        <f t="shared" si="1798"/>
        <v>17719.7</v>
      </c>
      <c r="P732" s="8">
        <f t="shared" si="1798"/>
        <v>0</v>
      </c>
      <c r="Q732" s="8">
        <f t="shared" si="1798"/>
        <v>0</v>
      </c>
      <c r="R732" s="8">
        <f t="shared" ref="R732:V732" si="1803">SUM(R741)</f>
        <v>12404.13342</v>
      </c>
      <c r="S732" s="8">
        <f t="shared" si="1803"/>
        <v>0</v>
      </c>
      <c r="T732" s="8">
        <f t="shared" si="1803"/>
        <v>0</v>
      </c>
      <c r="U732" s="8">
        <f t="shared" si="1803"/>
        <v>0</v>
      </c>
      <c r="V732" s="8">
        <f t="shared" si="1803"/>
        <v>0</v>
      </c>
      <c r="W732" s="8">
        <f t="shared" si="1800"/>
        <v>18300</v>
      </c>
      <c r="X732" s="8">
        <f t="shared" si="1800"/>
        <v>0</v>
      </c>
      <c r="Y732" s="8">
        <f t="shared" si="1801"/>
        <v>18300</v>
      </c>
      <c r="Z732" s="22">
        <f t="shared" si="1801"/>
        <v>0</v>
      </c>
      <c r="AA732" s="8">
        <f t="shared" si="1749"/>
        <v>0</v>
      </c>
      <c r="AB732" s="25"/>
    </row>
    <row r="733" spans="2:28">
      <c r="B733" s="16" t="s">
        <v>1</v>
      </c>
      <c r="C733" s="9" t="s">
        <v>25</v>
      </c>
      <c r="D733" s="8">
        <f t="shared" si="1794"/>
        <v>1200</v>
      </c>
      <c r="E733" s="8">
        <f t="shared" si="1794"/>
        <v>0</v>
      </c>
      <c r="F733" s="8">
        <f t="shared" si="1795"/>
        <v>564.70000000000005</v>
      </c>
      <c r="G733" s="8">
        <f t="shared" si="1795"/>
        <v>0</v>
      </c>
      <c r="H733" s="8">
        <f t="shared" si="1795"/>
        <v>0</v>
      </c>
      <c r="I733" s="8">
        <f t="shared" ref="I733:L733" si="1804">SUM(I742)</f>
        <v>413.09674000000001</v>
      </c>
      <c r="J733" s="8">
        <f t="shared" si="1804"/>
        <v>0</v>
      </c>
      <c r="K733" s="8">
        <f t="shared" si="1804"/>
        <v>0</v>
      </c>
      <c r="L733" s="8">
        <f t="shared" si="1804"/>
        <v>0</v>
      </c>
      <c r="M733" s="8">
        <f t="shared" si="1797"/>
        <v>800</v>
      </c>
      <c r="N733" s="8">
        <f t="shared" si="1797"/>
        <v>0</v>
      </c>
      <c r="O733" s="8">
        <f t="shared" si="1798"/>
        <v>800</v>
      </c>
      <c r="P733" s="8">
        <f t="shared" si="1798"/>
        <v>0</v>
      </c>
      <c r="Q733" s="8">
        <f t="shared" si="1798"/>
        <v>0</v>
      </c>
      <c r="R733" s="8">
        <f t="shared" ref="R733:V733" si="1805">SUM(R742)</f>
        <v>252.71520000000001</v>
      </c>
      <c r="S733" s="8">
        <f t="shared" si="1805"/>
        <v>0</v>
      </c>
      <c r="T733" s="8">
        <f t="shared" si="1805"/>
        <v>0</v>
      </c>
      <c r="U733" s="8">
        <f t="shared" si="1805"/>
        <v>0</v>
      </c>
      <c r="V733" s="8">
        <f t="shared" si="1805"/>
        <v>0</v>
      </c>
      <c r="W733" s="8">
        <f t="shared" si="1800"/>
        <v>800</v>
      </c>
      <c r="X733" s="8">
        <f t="shared" si="1800"/>
        <v>0</v>
      </c>
      <c r="Y733" s="8">
        <f t="shared" si="1801"/>
        <v>800</v>
      </c>
      <c r="Z733" s="22">
        <f t="shared" si="1801"/>
        <v>0</v>
      </c>
      <c r="AA733" s="8">
        <f t="shared" si="1749"/>
        <v>0</v>
      </c>
      <c r="AB733" s="25"/>
    </row>
    <row r="734" spans="2:28">
      <c r="B734" s="16" t="s">
        <v>1</v>
      </c>
      <c r="C734" s="9" t="s">
        <v>28</v>
      </c>
      <c r="D734" s="8">
        <f t="shared" si="1794"/>
        <v>2000</v>
      </c>
      <c r="E734" s="8">
        <f t="shared" si="1794"/>
        <v>0</v>
      </c>
      <c r="F734" s="8">
        <f t="shared" si="1795"/>
        <v>2000</v>
      </c>
      <c r="G734" s="8">
        <f t="shared" si="1795"/>
        <v>0</v>
      </c>
      <c r="H734" s="8">
        <f t="shared" si="1795"/>
        <v>0</v>
      </c>
      <c r="I734" s="8">
        <f t="shared" ref="I734:L734" si="1806">SUM(I743)</f>
        <v>1998.62</v>
      </c>
      <c r="J734" s="8">
        <f t="shared" si="1806"/>
        <v>0</v>
      </c>
      <c r="K734" s="8">
        <f t="shared" si="1806"/>
        <v>0</v>
      </c>
      <c r="L734" s="8">
        <f t="shared" si="1806"/>
        <v>0</v>
      </c>
      <c r="M734" s="8">
        <f t="shared" si="1797"/>
        <v>2000</v>
      </c>
      <c r="N734" s="8">
        <f t="shared" si="1797"/>
        <v>0</v>
      </c>
      <c r="O734" s="8">
        <f t="shared" si="1798"/>
        <v>2000</v>
      </c>
      <c r="P734" s="8">
        <f t="shared" si="1798"/>
        <v>0</v>
      </c>
      <c r="Q734" s="8">
        <f t="shared" si="1798"/>
        <v>0</v>
      </c>
      <c r="R734" s="8">
        <f t="shared" ref="R734:V734" si="1807">SUM(R743)</f>
        <v>1215.9169999999999</v>
      </c>
      <c r="S734" s="8">
        <f t="shared" si="1807"/>
        <v>0</v>
      </c>
      <c r="T734" s="8">
        <f t="shared" si="1807"/>
        <v>0</v>
      </c>
      <c r="U734" s="8">
        <f t="shared" si="1807"/>
        <v>0</v>
      </c>
      <c r="V734" s="8">
        <f t="shared" si="1807"/>
        <v>0</v>
      </c>
      <c r="W734" s="8">
        <f t="shared" si="1800"/>
        <v>2000</v>
      </c>
      <c r="X734" s="8">
        <f t="shared" si="1800"/>
        <v>0</v>
      </c>
      <c r="Y734" s="8">
        <f t="shared" si="1801"/>
        <v>2000</v>
      </c>
      <c r="Z734" s="22">
        <f t="shared" si="1801"/>
        <v>0</v>
      </c>
      <c r="AA734" s="8">
        <f t="shared" si="1749"/>
        <v>0</v>
      </c>
      <c r="AB734" s="25"/>
    </row>
    <row r="735" spans="2:28">
      <c r="B735" s="16" t="s">
        <v>1</v>
      </c>
      <c r="C735" s="9" t="s">
        <v>29</v>
      </c>
      <c r="D735" s="8">
        <f t="shared" si="1794"/>
        <v>26800</v>
      </c>
      <c r="E735" s="8">
        <f t="shared" si="1794"/>
        <v>0</v>
      </c>
      <c r="F735" s="8">
        <f t="shared" si="1795"/>
        <v>23114.2</v>
      </c>
      <c r="G735" s="8">
        <f t="shared" si="1795"/>
        <v>0</v>
      </c>
      <c r="H735" s="8">
        <f t="shared" si="1795"/>
        <v>0</v>
      </c>
      <c r="I735" s="8">
        <f t="shared" ref="I735:L735" si="1808">SUM(I744)</f>
        <v>23076.81581</v>
      </c>
      <c r="J735" s="8">
        <f t="shared" si="1808"/>
        <v>0</v>
      </c>
      <c r="K735" s="8">
        <f t="shared" si="1808"/>
        <v>0</v>
      </c>
      <c r="L735" s="8">
        <f t="shared" si="1808"/>
        <v>0</v>
      </c>
      <c r="M735" s="8">
        <f t="shared" si="1797"/>
        <v>15500</v>
      </c>
      <c r="N735" s="8">
        <f t="shared" si="1797"/>
        <v>0</v>
      </c>
      <c r="O735" s="8">
        <f t="shared" si="1798"/>
        <v>14919.7</v>
      </c>
      <c r="P735" s="8">
        <f t="shared" si="1798"/>
        <v>0</v>
      </c>
      <c r="Q735" s="8">
        <f t="shared" si="1798"/>
        <v>0</v>
      </c>
      <c r="R735" s="8">
        <f t="shared" ref="R735:V735" si="1809">SUM(R744)</f>
        <v>10935.50122</v>
      </c>
      <c r="S735" s="8">
        <f t="shared" si="1809"/>
        <v>0</v>
      </c>
      <c r="T735" s="8">
        <f t="shared" si="1809"/>
        <v>0</v>
      </c>
      <c r="U735" s="8">
        <f t="shared" si="1809"/>
        <v>0</v>
      </c>
      <c r="V735" s="8">
        <f t="shared" si="1809"/>
        <v>0</v>
      </c>
      <c r="W735" s="8">
        <f t="shared" si="1800"/>
        <v>15500</v>
      </c>
      <c r="X735" s="8">
        <f t="shared" si="1800"/>
        <v>0</v>
      </c>
      <c r="Y735" s="8">
        <f t="shared" si="1801"/>
        <v>15500</v>
      </c>
      <c r="Z735" s="22">
        <f t="shared" si="1801"/>
        <v>0</v>
      </c>
      <c r="AA735" s="8">
        <f t="shared" si="1749"/>
        <v>0</v>
      </c>
      <c r="AB735" s="25"/>
    </row>
    <row r="736" spans="2:28">
      <c r="B736" s="16" t="s">
        <v>1</v>
      </c>
      <c r="C736" s="10" t="s">
        <v>30</v>
      </c>
      <c r="D736" s="8">
        <f t="shared" si="1794"/>
        <v>26800</v>
      </c>
      <c r="E736" s="8">
        <f t="shared" si="1794"/>
        <v>0</v>
      </c>
      <c r="F736" s="8">
        <f t="shared" si="1795"/>
        <v>23114.2</v>
      </c>
      <c r="G736" s="8">
        <f t="shared" si="1795"/>
        <v>0</v>
      </c>
      <c r="H736" s="8">
        <f t="shared" si="1795"/>
        <v>0</v>
      </c>
      <c r="I736" s="8">
        <f t="shared" ref="I736:L736" si="1810">SUM(I745)</f>
        <v>23076.81581</v>
      </c>
      <c r="J736" s="8">
        <f t="shared" si="1810"/>
        <v>0</v>
      </c>
      <c r="K736" s="8">
        <f t="shared" si="1810"/>
        <v>0</v>
      </c>
      <c r="L736" s="8">
        <f t="shared" si="1810"/>
        <v>0</v>
      </c>
      <c r="M736" s="8">
        <f t="shared" si="1797"/>
        <v>15500</v>
      </c>
      <c r="N736" s="8">
        <f t="shared" si="1797"/>
        <v>0</v>
      </c>
      <c r="O736" s="8">
        <f t="shared" si="1798"/>
        <v>14919.7</v>
      </c>
      <c r="P736" s="8">
        <f t="shared" si="1798"/>
        <v>0</v>
      </c>
      <c r="Q736" s="8">
        <f t="shared" si="1798"/>
        <v>0</v>
      </c>
      <c r="R736" s="8">
        <f t="shared" ref="R736:V736" si="1811">SUM(R745)</f>
        <v>10935.50122</v>
      </c>
      <c r="S736" s="8">
        <f t="shared" si="1811"/>
        <v>0</v>
      </c>
      <c r="T736" s="8">
        <f t="shared" si="1811"/>
        <v>0</v>
      </c>
      <c r="U736" s="8">
        <f t="shared" si="1811"/>
        <v>0</v>
      </c>
      <c r="V736" s="8">
        <f t="shared" si="1811"/>
        <v>0</v>
      </c>
      <c r="W736" s="8">
        <f t="shared" si="1800"/>
        <v>15500</v>
      </c>
      <c r="X736" s="8">
        <f t="shared" si="1800"/>
        <v>0</v>
      </c>
      <c r="Y736" s="8">
        <f t="shared" si="1801"/>
        <v>15500</v>
      </c>
      <c r="Z736" s="22">
        <f t="shared" si="1801"/>
        <v>0</v>
      </c>
      <c r="AA736" s="8">
        <f t="shared" si="1749"/>
        <v>0</v>
      </c>
      <c r="AB736" s="25"/>
    </row>
    <row r="737" spans="2:28" ht="30">
      <c r="B737" s="16" t="s">
        <v>1</v>
      </c>
      <c r="C737" s="11" t="s">
        <v>31</v>
      </c>
      <c r="D737" s="8">
        <f t="shared" si="1794"/>
        <v>2500</v>
      </c>
      <c r="E737" s="8">
        <f t="shared" si="1794"/>
        <v>0</v>
      </c>
      <c r="F737" s="8">
        <f t="shared" si="1795"/>
        <v>118</v>
      </c>
      <c r="G737" s="8">
        <f t="shared" si="1795"/>
        <v>0</v>
      </c>
      <c r="H737" s="8">
        <f t="shared" si="1795"/>
        <v>0</v>
      </c>
      <c r="I737" s="8">
        <f t="shared" ref="I737:L737" si="1812">SUM(I746)</f>
        <v>115.57801000000001</v>
      </c>
      <c r="J737" s="8">
        <f t="shared" si="1812"/>
        <v>0</v>
      </c>
      <c r="K737" s="8">
        <f t="shared" si="1812"/>
        <v>0</v>
      </c>
      <c r="L737" s="8">
        <f t="shared" si="1812"/>
        <v>0</v>
      </c>
      <c r="M737" s="8">
        <f t="shared" si="1797"/>
        <v>500</v>
      </c>
      <c r="N737" s="8">
        <f t="shared" si="1797"/>
        <v>0</v>
      </c>
      <c r="O737" s="8">
        <f t="shared" si="1798"/>
        <v>500</v>
      </c>
      <c r="P737" s="8">
        <f t="shared" si="1798"/>
        <v>0</v>
      </c>
      <c r="Q737" s="8">
        <f t="shared" si="1798"/>
        <v>0</v>
      </c>
      <c r="R737" s="8">
        <f t="shared" ref="R737:V737" si="1813">SUM(R746)</f>
        <v>56.180219999999998</v>
      </c>
      <c r="S737" s="8">
        <f t="shared" si="1813"/>
        <v>0</v>
      </c>
      <c r="T737" s="8">
        <f t="shared" si="1813"/>
        <v>0</v>
      </c>
      <c r="U737" s="8">
        <f t="shared" si="1813"/>
        <v>0</v>
      </c>
      <c r="V737" s="8">
        <f t="shared" si="1813"/>
        <v>0</v>
      </c>
      <c r="W737" s="8">
        <f t="shared" si="1800"/>
        <v>500</v>
      </c>
      <c r="X737" s="8">
        <f t="shared" si="1800"/>
        <v>0</v>
      </c>
      <c r="Y737" s="8">
        <f t="shared" si="1801"/>
        <v>500</v>
      </c>
      <c r="Z737" s="22">
        <f t="shared" si="1801"/>
        <v>0</v>
      </c>
      <c r="AA737" s="8">
        <f t="shared" si="1749"/>
        <v>0</v>
      </c>
      <c r="AB737" s="25"/>
    </row>
    <row r="738" spans="2:28" ht="30">
      <c r="B738" s="16" t="s">
        <v>1</v>
      </c>
      <c r="C738" s="11" t="s">
        <v>32</v>
      </c>
      <c r="D738" s="8">
        <f t="shared" si="1794"/>
        <v>24300</v>
      </c>
      <c r="E738" s="8">
        <f t="shared" si="1794"/>
        <v>0</v>
      </c>
      <c r="F738" s="8">
        <f t="shared" si="1795"/>
        <v>22996.2</v>
      </c>
      <c r="G738" s="8">
        <f t="shared" si="1795"/>
        <v>0</v>
      </c>
      <c r="H738" s="8">
        <f t="shared" si="1795"/>
        <v>0</v>
      </c>
      <c r="I738" s="8">
        <f t="shared" ref="I738:L738" si="1814">SUM(I747)</f>
        <v>22961.237799999999</v>
      </c>
      <c r="J738" s="8">
        <f t="shared" si="1814"/>
        <v>0</v>
      </c>
      <c r="K738" s="8">
        <f t="shared" si="1814"/>
        <v>0</v>
      </c>
      <c r="L738" s="8">
        <f t="shared" si="1814"/>
        <v>0</v>
      </c>
      <c r="M738" s="8">
        <f t="shared" si="1797"/>
        <v>15000</v>
      </c>
      <c r="N738" s="8">
        <f t="shared" si="1797"/>
        <v>0</v>
      </c>
      <c r="O738" s="8">
        <f t="shared" si="1798"/>
        <v>14419.7</v>
      </c>
      <c r="P738" s="8">
        <f t="shared" si="1798"/>
        <v>0</v>
      </c>
      <c r="Q738" s="8">
        <f t="shared" si="1798"/>
        <v>0</v>
      </c>
      <c r="R738" s="8">
        <f t="shared" ref="R738:V738" si="1815">SUM(R747)</f>
        <v>10879.321</v>
      </c>
      <c r="S738" s="8">
        <f t="shared" si="1815"/>
        <v>0</v>
      </c>
      <c r="T738" s="8">
        <f t="shared" si="1815"/>
        <v>0</v>
      </c>
      <c r="U738" s="8">
        <f t="shared" si="1815"/>
        <v>0</v>
      </c>
      <c r="V738" s="8">
        <f t="shared" si="1815"/>
        <v>0</v>
      </c>
      <c r="W738" s="8">
        <f t="shared" si="1800"/>
        <v>15000</v>
      </c>
      <c r="X738" s="8">
        <f t="shared" si="1800"/>
        <v>0</v>
      </c>
      <c r="Y738" s="8">
        <f t="shared" si="1801"/>
        <v>15000</v>
      </c>
      <c r="Z738" s="22">
        <f t="shared" si="1801"/>
        <v>0</v>
      </c>
      <c r="AA738" s="8">
        <f t="shared" si="1749"/>
        <v>0</v>
      </c>
      <c r="AB738" s="25"/>
    </row>
    <row r="739" spans="2:28">
      <c r="B739" s="16" t="s">
        <v>1</v>
      </c>
      <c r="C739" s="7" t="s">
        <v>33</v>
      </c>
      <c r="D739" s="8">
        <f t="shared" si="1794"/>
        <v>32700</v>
      </c>
      <c r="E739" s="8">
        <f t="shared" si="1794"/>
        <v>0</v>
      </c>
      <c r="F739" s="8">
        <f t="shared" si="1795"/>
        <v>38353.35</v>
      </c>
      <c r="G739" s="8">
        <f t="shared" si="1795"/>
        <v>0</v>
      </c>
      <c r="H739" s="8">
        <f t="shared" si="1795"/>
        <v>0</v>
      </c>
      <c r="I739" s="8">
        <f t="shared" ref="I739:L739" si="1816">SUM(I748)</f>
        <v>38353.348109999999</v>
      </c>
      <c r="J739" s="8">
        <f t="shared" si="1816"/>
        <v>0</v>
      </c>
      <c r="K739" s="8">
        <f t="shared" si="1816"/>
        <v>0</v>
      </c>
      <c r="L739" s="8">
        <f t="shared" si="1816"/>
        <v>0</v>
      </c>
      <c r="M739" s="8">
        <f t="shared" si="1797"/>
        <v>62700</v>
      </c>
      <c r="N739" s="8">
        <f t="shared" si="1797"/>
        <v>0</v>
      </c>
      <c r="O739" s="8">
        <f t="shared" si="1798"/>
        <v>62700</v>
      </c>
      <c r="P739" s="8">
        <f t="shared" si="1798"/>
        <v>0</v>
      </c>
      <c r="Q739" s="8">
        <f t="shared" si="1798"/>
        <v>0</v>
      </c>
      <c r="R739" s="8">
        <f t="shared" ref="R739:V739" si="1817">SUM(R748)</f>
        <v>13426.832270000001</v>
      </c>
      <c r="S739" s="8">
        <f t="shared" si="1817"/>
        <v>0</v>
      </c>
      <c r="T739" s="8">
        <f t="shared" si="1817"/>
        <v>0</v>
      </c>
      <c r="U739" s="8">
        <f t="shared" si="1817"/>
        <v>0</v>
      </c>
      <c r="V739" s="8">
        <f t="shared" si="1817"/>
        <v>0</v>
      </c>
      <c r="W739" s="8">
        <f t="shared" si="1800"/>
        <v>46865</v>
      </c>
      <c r="X739" s="8">
        <f t="shared" si="1800"/>
        <v>0</v>
      </c>
      <c r="Y739" s="8">
        <f t="shared" si="1801"/>
        <v>46865</v>
      </c>
      <c r="Z739" s="22">
        <f t="shared" si="1801"/>
        <v>0</v>
      </c>
      <c r="AA739" s="8">
        <f t="shared" si="1749"/>
        <v>0</v>
      </c>
      <c r="AB739" s="25"/>
    </row>
    <row r="740" spans="2:28" ht="30">
      <c r="B740" s="16" t="s">
        <v>261</v>
      </c>
      <c r="C740" s="5" t="s">
        <v>262</v>
      </c>
      <c r="D740" s="6">
        <f>SUM(D741,D748)</f>
        <v>62700</v>
      </c>
      <c r="E740" s="6">
        <f>SUM(E741,E748)</f>
        <v>0</v>
      </c>
      <c r="F740" s="6">
        <f t="shared" ref="F740:H740" si="1818">SUM(F741,F748)</f>
        <v>64032.25</v>
      </c>
      <c r="G740" s="6">
        <f t="shared" si="1818"/>
        <v>0</v>
      </c>
      <c r="H740" s="6">
        <f t="shared" si="1818"/>
        <v>0</v>
      </c>
      <c r="I740" s="6">
        <f t="shared" ref="I740:L740" si="1819">SUM(I741,I748)</f>
        <v>63841.880659999995</v>
      </c>
      <c r="J740" s="6">
        <f t="shared" si="1819"/>
        <v>0</v>
      </c>
      <c r="K740" s="6">
        <f t="shared" si="1819"/>
        <v>0</v>
      </c>
      <c r="L740" s="6">
        <f t="shared" si="1819"/>
        <v>0</v>
      </c>
      <c r="M740" s="6">
        <f>SUM(M741,M748)</f>
        <v>81000</v>
      </c>
      <c r="N740" s="6">
        <f>SUM(N741,N748)</f>
        <v>0</v>
      </c>
      <c r="O740" s="6">
        <f t="shared" ref="O740:Q740" si="1820">SUM(O741,O748)</f>
        <v>80419.7</v>
      </c>
      <c r="P740" s="6">
        <f t="shared" si="1820"/>
        <v>0</v>
      </c>
      <c r="Q740" s="6">
        <f t="shared" si="1820"/>
        <v>0</v>
      </c>
      <c r="R740" s="6">
        <f t="shared" ref="R740:V740" si="1821">SUM(R741,R748)</f>
        <v>25830.965690000001</v>
      </c>
      <c r="S740" s="6">
        <f t="shared" si="1821"/>
        <v>0</v>
      </c>
      <c r="T740" s="6">
        <f t="shared" si="1821"/>
        <v>0</v>
      </c>
      <c r="U740" s="6">
        <f t="shared" si="1821"/>
        <v>0</v>
      </c>
      <c r="V740" s="6">
        <f t="shared" si="1821"/>
        <v>0</v>
      </c>
      <c r="W740" s="6">
        <f>SUM(W741,W748)</f>
        <v>65165</v>
      </c>
      <c r="X740" s="6">
        <f>SUM(X741,X748)</f>
        <v>0</v>
      </c>
      <c r="Y740" s="6">
        <f>SUM(Y741,Y748)</f>
        <v>65165</v>
      </c>
      <c r="Z740" s="21">
        <f>SUM(Z741,Z748)</f>
        <v>0</v>
      </c>
      <c r="AA740" s="6">
        <f t="shared" si="1749"/>
        <v>0</v>
      </c>
      <c r="AB740" s="25"/>
    </row>
    <row r="741" spans="2:28">
      <c r="B741" s="16" t="s">
        <v>1</v>
      </c>
      <c r="C741" s="7" t="s">
        <v>23</v>
      </c>
      <c r="D741" s="8">
        <f>SUM(D742:D744)</f>
        <v>30000</v>
      </c>
      <c r="E741" s="8">
        <f>SUM(E742:E744)</f>
        <v>0</v>
      </c>
      <c r="F741" s="8">
        <f t="shared" ref="F741:H741" si="1822">SUM(F742:F744)</f>
        <v>25678.9</v>
      </c>
      <c r="G741" s="8">
        <f t="shared" si="1822"/>
        <v>0</v>
      </c>
      <c r="H741" s="8">
        <f t="shared" si="1822"/>
        <v>0</v>
      </c>
      <c r="I741" s="8">
        <f t="shared" ref="I741:L741" si="1823">SUM(I742:I744)</f>
        <v>25488.53255</v>
      </c>
      <c r="J741" s="8">
        <f t="shared" si="1823"/>
        <v>0</v>
      </c>
      <c r="K741" s="8">
        <f t="shared" si="1823"/>
        <v>0</v>
      </c>
      <c r="L741" s="8">
        <f t="shared" si="1823"/>
        <v>0</v>
      </c>
      <c r="M741" s="8">
        <f>SUM(M742:M744)</f>
        <v>18300</v>
      </c>
      <c r="N741" s="8">
        <f>SUM(N742:N744)</f>
        <v>0</v>
      </c>
      <c r="O741" s="8">
        <f t="shared" ref="O741:Q741" si="1824">SUM(O742:O744)</f>
        <v>17719.7</v>
      </c>
      <c r="P741" s="8">
        <f t="shared" si="1824"/>
        <v>0</v>
      </c>
      <c r="Q741" s="8">
        <f t="shared" si="1824"/>
        <v>0</v>
      </c>
      <c r="R741" s="8">
        <f t="shared" ref="R741:V741" si="1825">SUM(R742:R744)</f>
        <v>12404.13342</v>
      </c>
      <c r="S741" s="8">
        <f t="shared" si="1825"/>
        <v>0</v>
      </c>
      <c r="T741" s="8">
        <f t="shared" si="1825"/>
        <v>0</v>
      </c>
      <c r="U741" s="8">
        <f t="shared" si="1825"/>
        <v>0</v>
      </c>
      <c r="V741" s="8">
        <f t="shared" si="1825"/>
        <v>0</v>
      </c>
      <c r="W741" s="8">
        <f>SUM(W742:W744)</f>
        <v>18300</v>
      </c>
      <c r="X741" s="8">
        <f>SUM(X742:X744)</f>
        <v>0</v>
      </c>
      <c r="Y741" s="8">
        <f>SUM(Y742:Y744)</f>
        <v>18300</v>
      </c>
      <c r="Z741" s="22">
        <f>SUM(Z742:Z744)</f>
        <v>0</v>
      </c>
      <c r="AA741" s="8">
        <f t="shared" si="1749"/>
        <v>0</v>
      </c>
      <c r="AB741" s="25"/>
    </row>
    <row r="742" spans="2:28">
      <c r="B742" s="16" t="s">
        <v>1</v>
      </c>
      <c r="C742" s="9" t="s">
        <v>25</v>
      </c>
      <c r="D742" s="8">
        <v>1200</v>
      </c>
      <c r="E742" s="8">
        <v>0</v>
      </c>
      <c r="F742" s="8">
        <v>564.70000000000005</v>
      </c>
      <c r="G742" s="8">
        <v>0</v>
      </c>
      <c r="H742" s="8">
        <v>0</v>
      </c>
      <c r="I742" s="8">
        <v>413.09674000000001</v>
      </c>
      <c r="J742" s="8">
        <v>0</v>
      </c>
      <c r="K742" s="8">
        <v>0</v>
      </c>
      <c r="L742" s="8">
        <v>0</v>
      </c>
      <c r="M742" s="8">
        <v>800</v>
      </c>
      <c r="N742" s="8">
        <v>0</v>
      </c>
      <c r="O742" s="8">
        <v>800</v>
      </c>
      <c r="P742" s="8">
        <v>0</v>
      </c>
      <c r="Q742" s="8">
        <v>0</v>
      </c>
      <c r="R742" s="8">
        <v>252.71520000000001</v>
      </c>
      <c r="S742" s="8">
        <v>0</v>
      </c>
      <c r="T742" s="8">
        <v>0</v>
      </c>
      <c r="U742" s="8">
        <v>0</v>
      </c>
      <c r="V742" s="8">
        <v>0</v>
      </c>
      <c r="W742" s="8">
        <v>800</v>
      </c>
      <c r="X742" s="8">
        <v>0</v>
      </c>
      <c r="Y742" s="8">
        <v>800</v>
      </c>
      <c r="Z742" s="22">
        <v>0</v>
      </c>
      <c r="AA742" s="8">
        <f t="shared" si="1749"/>
        <v>0</v>
      </c>
      <c r="AB742" s="25"/>
    </row>
    <row r="743" spans="2:28">
      <c r="B743" s="16" t="s">
        <v>1</v>
      </c>
      <c r="C743" s="9" t="s">
        <v>28</v>
      </c>
      <c r="D743" s="8">
        <v>2000</v>
      </c>
      <c r="E743" s="8">
        <v>0</v>
      </c>
      <c r="F743" s="8">
        <v>2000</v>
      </c>
      <c r="G743" s="8">
        <v>0</v>
      </c>
      <c r="H743" s="8">
        <v>0</v>
      </c>
      <c r="I743" s="8">
        <v>1998.62</v>
      </c>
      <c r="J743" s="8">
        <v>0</v>
      </c>
      <c r="K743" s="8">
        <v>0</v>
      </c>
      <c r="L743" s="8">
        <v>0</v>
      </c>
      <c r="M743" s="8">
        <v>2000</v>
      </c>
      <c r="N743" s="8">
        <v>0</v>
      </c>
      <c r="O743" s="8">
        <v>2000</v>
      </c>
      <c r="P743" s="8">
        <v>0</v>
      </c>
      <c r="Q743" s="8">
        <v>0</v>
      </c>
      <c r="R743" s="8">
        <v>1215.9169999999999</v>
      </c>
      <c r="S743" s="8">
        <v>0</v>
      </c>
      <c r="T743" s="8">
        <v>0</v>
      </c>
      <c r="U743" s="8">
        <v>0</v>
      </c>
      <c r="V743" s="8">
        <v>0</v>
      </c>
      <c r="W743" s="8">
        <v>2000</v>
      </c>
      <c r="X743" s="8">
        <v>0</v>
      </c>
      <c r="Y743" s="8">
        <v>2000</v>
      </c>
      <c r="Z743" s="22">
        <v>0</v>
      </c>
      <c r="AA743" s="8">
        <f t="shared" si="1749"/>
        <v>0</v>
      </c>
      <c r="AB743" s="25"/>
    </row>
    <row r="744" spans="2:28">
      <c r="B744" s="16" t="s">
        <v>1</v>
      </c>
      <c r="C744" s="9" t="s">
        <v>29</v>
      </c>
      <c r="D744" s="8">
        <f>SUM(D745)</f>
        <v>26800</v>
      </c>
      <c r="E744" s="8">
        <f>SUM(E745)</f>
        <v>0</v>
      </c>
      <c r="F744" s="8">
        <f t="shared" ref="F744:H744" si="1826">SUM(F745)</f>
        <v>23114.2</v>
      </c>
      <c r="G744" s="8">
        <f t="shared" si="1826"/>
        <v>0</v>
      </c>
      <c r="H744" s="8">
        <f t="shared" si="1826"/>
        <v>0</v>
      </c>
      <c r="I744" s="8">
        <f t="shared" ref="I744:L744" si="1827">SUM(I745)</f>
        <v>23076.81581</v>
      </c>
      <c r="J744" s="8">
        <f t="shared" si="1827"/>
        <v>0</v>
      </c>
      <c r="K744" s="8">
        <f t="shared" si="1827"/>
        <v>0</v>
      </c>
      <c r="L744" s="8">
        <f t="shared" si="1827"/>
        <v>0</v>
      </c>
      <c r="M744" s="8">
        <f>SUM(M745)</f>
        <v>15500</v>
      </c>
      <c r="N744" s="8">
        <f>SUM(N745)</f>
        <v>0</v>
      </c>
      <c r="O744" s="8">
        <f t="shared" ref="O744:Q744" si="1828">SUM(O745)</f>
        <v>14919.7</v>
      </c>
      <c r="P744" s="8">
        <f t="shared" si="1828"/>
        <v>0</v>
      </c>
      <c r="Q744" s="8">
        <f t="shared" si="1828"/>
        <v>0</v>
      </c>
      <c r="R744" s="8">
        <f t="shared" ref="R744:V744" si="1829">SUM(R745)</f>
        <v>10935.50122</v>
      </c>
      <c r="S744" s="8">
        <f t="shared" si="1829"/>
        <v>0</v>
      </c>
      <c r="T744" s="8">
        <f t="shared" si="1829"/>
        <v>0</v>
      </c>
      <c r="U744" s="8">
        <f t="shared" si="1829"/>
        <v>0</v>
      </c>
      <c r="V744" s="8">
        <f t="shared" si="1829"/>
        <v>0</v>
      </c>
      <c r="W744" s="8">
        <f>SUM(W745)</f>
        <v>15500</v>
      </c>
      <c r="X744" s="8">
        <f>SUM(X745)</f>
        <v>0</v>
      </c>
      <c r="Y744" s="8">
        <f>SUM(Y745)</f>
        <v>15500</v>
      </c>
      <c r="Z744" s="22">
        <f>SUM(Z745)</f>
        <v>0</v>
      </c>
      <c r="AA744" s="8">
        <f t="shared" si="1749"/>
        <v>0</v>
      </c>
      <c r="AB744" s="25"/>
    </row>
    <row r="745" spans="2:28">
      <c r="B745" s="16" t="s">
        <v>1</v>
      </c>
      <c r="C745" s="10" t="s">
        <v>30</v>
      </c>
      <c r="D745" s="8">
        <f>SUM(D746:D747)</f>
        <v>26800</v>
      </c>
      <c r="E745" s="8">
        <f>SUM(E746:E747)</f>
        <v>0</v>
      </c>
      <c r="F745" s="8">
        <f t="shared" ref="F745:H745" si="1830">SUM(F746:F747)</f>
        <v>23114.2</v>
      </c>
      <c r="G745" s="8">
        <f t="shared" si="1830"/>
        <v>0</v>
      </c>
      <c r="H745" s="8">
        <f t="shared" si="1830"/>
        <v>0</v>
      </c>
      <c r="I745" s="8">
        <f t="shared" ref="I745:L745" si="1831">SUM(I746:I747)</f>
        <v>23076.81581</v>
      </c>
      <c r="J745" s="8">
        <f t="shared" si="1831"/>
        <v>0</v>
      </c>
      <c r="K745" s="8">
        <f t="shared" si="1831"/>
        <v>0</v>
      </c>
      <c r="L745" s="8">
        <f t="shared" si="1831"/>
        <v>0</v>
      </c>
      <c r="M745" s="8">
        <f>SUM(M746:M747)</f>
        <v>15500</v>
      </c>
      <c r="N745" s="8">
        <f>SUM(N746:N747)</f>
        <v>0</v>
      </c>
      <c r="O745" s="8">
        <f t="shared" ref="O745:Q745" si="1832">SUM(O746:O747)</f>
        <v>14919.7</v>
      </c>
      <c r="P745" s="8">
        <f t="shared" si="1832"/>
        <v>0</v>
      </c>
      <c r="Q745" s="8">
        <f t="shared" si="1832"/>
        <v>0</v>
      </c>
      <c r="R745" s="8">
        <f t="shared" ref="R745:V745" si="1833">SUM(R746:R747)</f>
        <v>10935.50122</v>
      </c>
      <c r="S745" s="8">
        <f t="shared" si="1833"/>
        <v>0</v>
      </c>
      <c r="T745" s="8">
        <f t="shared" si="1833"/>
        <v>0</v>
      </c>
      <c r="U745" s="8">
        <f t="shared" si="1833"/>
        <v>0</v>
      </c>
      <c r="V745" s="8">
        <f t="shared" si="1833"/>
        <v>0</v>
      </c>
      <c r="W745" s="8">
        <f>SUM(W746:W747)</f>
        <v>15500</v>
      </c>
      <c r="X745" s="8">
        <f>SUM(X746:X747)</f>
        <v>0</v>
      </c>
      <c r="Y745" s="8">
        <f>SUM(Y746:Y747)</f>
        <v>15500</v>
      </c>
      <c r="Z745" s="22">
        <f>SUM(Z746:Z747)</f>
        <v>0</v>
      </c>
      <c r="AA745" s="8">
        <f t="shared" si="1749"/>
        <v>0</v>
      </c>
      <c r="AB745" s="25"/>
    </row>
    <row r="746" spans="2:28" ht="30">
      <c r="B746" s="16" t="s">
        <v>1</v>
      </c>
      <c r="C746" s="11" t="s">
        <v>31</v>
      </c>
      <c r="D746" s="8">
        <v>2500</v>
      </c>
      <c r="E746" s="8">
        <v>0</v>
      </c>
      <c r="F746" s="8">
        <v>118</v>
      </c>
      <c r="G746" s="8">
        <v>0</v>
      </c>
      <c r="H746" s="8">
        <v>0</v>
      </c>
      <c r="I746" s="8">
        <v>115.57801000000001</v>
      </c>
      <c r="J746" s="8">
        <v>0</v>
      </c>
      <c r="K746" s="8">
        <v>0</v>
      </c>
      <c r="L746" s="8">
        <v>0</v>
      </c>
      <c r="M746" s="8">
        <v>500</v>
      </c>
      <c r="N746" s="8">
        <v>0</v>
      </c>
      <c r="O746" s="8">
        <v>500</v>
      </c>
      <c r="P746" s="8">
        <v>0</v>
      </c>
      <c r="Q746" s="8">
        <v>0</v>
      </c>
      <c r="R746" s="8">
        <v>56.180219999999998</v>
      </c>
      <c r="S746" s="8">
        <v>0</v>
      </c>
      <c r="T746" s="8">
        <v>0</v>
      </c>
      <c r="U746" s="8">
        <v>0</v>
      </c>
      <c r="V746" s="8">
        <v>0</v>
      </c>
      <c r="W746" s="8">
        <v>500</v>
      </c>
      <c r="X746" s="8">
        <v>0</v>
      </c>
      <c r="Y746" s="8">
        <v>500</v>
      </c>
      <c r="Z746" s="22">
        <v>0</v>
      </c>
      <c r="AA746" s="8">
        <f t="shared" si="1749"/>
        <v>0</v>
      </c>
      <c r="AB746" s="25"/>
    </row>
    <row r="747" spans="2:28" ht="30">
      <c r="B747" s="16" t="s">
        <v>1</v>
      </c>
      <c r="C747" s="11" t="s">
        <v>32</v>
      </c>
      <c r="D747" s="8">
        <v>24300</v>
      </c>
      <c r="E747" s="8">
        <v>0</v>
      </c>
      <c r="F747" s="8">
        <v>22996.2</v>
      </c>
      <c r="G747" s="8">
        <v>0</v>
      </c>
      <c r="H747" s="8">
        <v>0</v>
      </c>
      <c r="I747" s="8">
        <v>22961.237799999999</v>
      </c>
      <c r="J747" s="8">
        <v>0</v>
      </c>
      <c r="K747" s="8">
        <v>0</v>
      </c>
      <c r="L747" s="8">
        <v>0</v>
      </c>
      <c r="M747" s="8">
        <v>15000</v>
      </c>
      <c r="N747" s="8">
        <v>0</v>
      </c>
      <c r="O747" s="24">
        <f>14576.7-157</f>
        <v>14419.7</v>
      </c>
      <c r="P747" s="8">
        <v>0</v>
      </c>
      <c r="Q747" s="8">
        <v>0</v>
      </c>
      <c r="R747" s="8">
        <v>10879.321</v>
      </c>
      <c r="S747" s="8">
        <v>0</v>
      </c>
      <c r="T747" s="8">
        <v>0</v>
      </c>
      <c r="U747" s="8">
        <v>0</v>
      </c>
      <c r="V747" s="8">
        <v>0</v>
      </c>
      <c r="W747" s="8">
        <f>15000</f>
        <v>15000</v>
      </c>
      <c r="X747" s="8">
        <v>0</v>
      </c>
      <c r="Y747" s="8">
        <v>15000</v>
      </c>
      <c r="Z747" s="22">
        <v>0</v>
      </c>
      <c r="AA747" s="8">
        <f t="shared" si="1749"/>
        <v>0</v>
      </c>
      <c r="AB747" s="25"/>
    </row>
    <row r="748" spans="2:28">
      <c r="B748" s="16" t="s">
        <v>1</v>
      </c>
      <c r="C748" s="7" t="s">
        <v>33</v>
      </c>
      <c r="D748" s="8">
        <v>32700</v>
      </c>
      <c r="E748" s="8">
        <v>0</v>
      </c>
      <c r="F748" s="8">
        <v>38353.35</v>
      </c>
      <c r="G748" s="8">
        <v>0</v>
      </c>
      <c r="H748" s="8">
        <v>0</v>
      </c>
      <c r="I748" s="8">
        <v>38353.348109999999</v>
      </c>
      <c r="J748" s="8">
        <v>0</v>
      </c>
      <c r="K748" s="8">
        <v>0</v>
      </c>
      <c r="L748" s="8">
        <v>0</v>
      </c>
      <c r="M748" s="8">
        <v>62700</v>
      </c>
      <c r="N748" s="8">
        <v>0</v>
      </c>
      <c r="O748" s="8">
        <v>62700</v>
      </c>
      <c r="P748" s="8">
        <v>0</v>
      </c>
      <c r="Q748" s="8">
        <v>0</v>
      </c>
      <c r="R748" s="8">
        <v>13426.832270000001</v>
      </c>
      <c r="S748" s="8">
        <v>0</v>
      </c>
      <c r="T748" s="8">
        <v>0</v>
      </c>
      <c r="U748" s="8">
        <v>0</v>
      </c>
      <c r="V748" s="8">
        <v>0</v>
      </c>
      <c r="W748" s="8">
        <v>46865</v>
      </c>
      <c r="X748" s="8">
        <v>0</v>
      </c>
      <c r="Y748" s="8">
        <v>46865</v>
      </c>
      <c r="Z748" s="22">
        <v>0</v>
      </c>
      <c r="AA748" s="8">
        <f t="shared" si="1749"/>
        <v>0</v>
      </c>
      <c r="AB748" s="25"/>
    </row>
    <row r="749" spans="2:28" ht="30">
      <c r="B749" s="16" t="s">
        <v>263</v>
      </c>
      <c r="C749" s="5" t="s">
        <v>264</v>
      </c>
      <c r="D749" s="6">
        <f>SUM(D751)</f>
        <v>0</v>
      </c>
      <c r="E749" s="6">
        <f>SUM(E751)</f>
        <v>0</v>
      </c>
      <c r="F749" s="6">
        <f t="shared" ref="F749:H749" si="1834">SUM(F751)</f>
        <v>82</v>
      </c>
      <c r="G749" s="6">
        <f t="shared" si="1834"/>
        <v>0</v>
      </c>
      <c r="H749" s="6">
        <f t="shared" si="1834"/>
        <v>0</v>
      </c>
      <c r="I749" s="6">
        <f t="shared" ref="I749:L749" si="1835">SUM(I751)</f>
        <v>79.899270000000001</v>
      </c>
      <c r="J749" s="6">
        <f t="shared" si="1835"/>
        <v>0</v>
      </c>
      <c r="K749" s="6">
        <f t="shared" si="1835"/>
        <v>0</v>
      </c>
      <c r="L749" s="6">
        <f t="shared" si="1835"/>
        <v>0</v>
      </c>
      <c r="M749" s="6">
        <f>SUM(M751)</f>
        <v>85</v>
      </c>
      <c r="N749" s="6">
        <f>SUM(N751)</f>
        <v>0</v>
      </c>
      <c r="O749" s="6">
        <f t="shared" ref="O749:Q749" si="1836">SUM(O751)</f>
        <v>85</v>
      </c>
      <c r="P749" s="6">
        <f t="shared" si="1836"/>
        <v>0</v>
      </c>
      <c r="Q749" s="6">
        <f t="shared" si="1836"/>
        <v>0</v>
      </c>
      <c r="R749" s="6">
        <f t="shared" ref="R749:V749" si="1837">SUM(R751)</f>
        <v>7.7965400000000002</v>
      </c>
      <c r="S749" s="6">
        <f t="shared" si="1837"/>
        <v>0</v>
      </c>
      <c r="T749" s="6">
        <f t="shared" si="1837"/>
        <v>0</v>
      </c>
      <c r="U749" s="6">
        <f t="shared" si="1837"/>
        <v>0</v>
      </c>
      <c r="V749" s="6">
        <f t="shared" si="1837"/>
        <v>0</v>
      </c>
      <c r="W749" s="6">
        <f>SUM(W751)</f>
        <v>85</v>
      </c>
      <c r="X749" s="6">
        <f>SUM(X751)</f>
        <v>0</v>
      </c>
      <c r="Y749" s="6">
        <f>SUM(Y751)</f>
        <v>85</v>
      </c>
      <c r="Z749" s="21">
        <f>SUM(Z751)</f>
        <v>0</v>
      </c>
      <c r="AA749" s="6">
        <f t="shared" si="1749"/>
        <v>0</v>
      </c>
      <c r="AB749" s="25"/>
    </row>
    <row r="750" spans="2:28">
      <c r="B750" s="16" t="s">
        <v>1</v>
      </c>
      <c r="C750" s="7" t="s">
        <v>22</v>
      </c>
      <c r="D750" s="8">
        <v>0</v>
      </c>
      <c r="E750" s="8">
        <v>0</v>
      </c>
      <c r="F750" s="8">
        <v>0</v>
      </c>
      <c r="G750" s="8">
        <v>0</v>
      </c>
      <c r="H750" s="8">
        <v>0</v>
      </c>
      <c r="I750" s="8">
        <v>0</v>
      </c>
      <c r="J750" s="8">
        <v>0</v>
      </c>
      <c r="K750" s="8">
        <v>0</v>
      </c>
      <c r="L750" s="8">
        <v>0</v>
      </c>
      <c r="M750" s="8">
        <v>0</v>
      </c>
      <c r="N750" s="8">
        <v>0</v>
      </c>
      <c r="O750" s="8">
        <v>0</v>
      </c>
      <c r="P750" s="8">
        <v>0</v>
      </c>
      <c r="Q750" s="8">
        <v>0</v>
      </c>
      <c r="R750" s="8">
        <v>0</v>
      </c>
      <c r="S750" s="8">
        <v>0</v>
      </c>
      <c r="T750" s="8">
        <v>0</v>
      </c>
      <c r="U750" s="8">
        <v>0</v>
      </c>
      <c r="V750" s="8">
        <v>0</v>
      </c>
      <c r="W750" s="8">
        <v>4</v>
      </c>
      <c r="X750" s="8">
        <v>0</v>
      </c>
      <c r="Y750" s="8">
        <v>4</v>
      </c>
      <c r="Z750" s="22">
        <v>0</v>
      </c>
      <c r="AA750" s="8">
        <f t="shared" si="1749"/>
        <v>0</v>
      </c>
      <c r="AB750" s="25"/>
    </row>
    <row r="751" spans="2:28">
      <c r="B751" s="16" t="s">
        <v>1</v>
      </c>
      <c r="C751" s="7" t="s">
        <v>23</v>
      </c>
      <c r="D751" s="8">
        <f>SUM(D752:D753)</f>
        <v>0</v>
      </c>
      <c r="E751" s="8">
        <f>SUM(E752:E753)</f>
        <v>0</v>
      </c>
      <c r="F751" s="8">
        <f t="shared" ref="F751:H751" si="1838">SUM(F752:F753)</f>
        <v>82</v>
      </c>
      <c r="G751" s="8">
        <f t="shared" si="1838"/>
        <v>0</v>
      </c>
      <c r="H751" s="8">
        <f t="shared" si="1838"/>
        <v>0</v>
      </c>
      <c r="I751" s="8">
        <f t="shared" ref="I751:L751" si="1839">SUM(I752:I753)</f>
        <v>79.899270000000001</v>
      </c>
      <c r="J751" s="8">
        <f t="shared" si="1839"/>
        <v>0</v>
      </c>
      <c r="K751" s="8">
        <f t="shared" si="1839"/>
        <v>0</v>
      </c>
      <c r="L751" s="8">
        <f t="shared" si="1839"/>
        <v>0</v>
      </c>
      <c r="M751" s="8">
        <f>SUM(M752:M753)</f>
        <v>85</v>
      </c>
      <c r="N751" s="8">
        <f>SUM(N752:N753)</f>
        <v>0</v>
      </c>
      <c r="O751" s="8">
        <f t="shared" ref="O751:Q751" si="1840">SUM(O752:O753)</f>
        <v>85</v>
      </c>
      <c r="P751" s="8">
        <f t="shared" si="1840"/>
        <v>0</v>
      </c>
      <c r="Q751" s="8">
        <f t="shared" si="1840"/>
        <v>0</v>
      </c>
      <c r="R751" s="8">
        <f t="shared" ref="R751:V751" si="1841">SUM(R752:R753)</f>
        <v>7.7965400000000002</v>
      </c>
      <c r="S751" s="8">
        <f t="shared" si="1841"/>
        <v>0</v>
      </c>
      <c r="T751" s="8">
        <f t="shared" si="1841"/>
        <v>0</v>
      </c>
      <c r="U751" s="8">
        <f t="shared" si="1841"/>
        <v>0</v>
      </c>
      <c r="V751" s="8">
        <f t="shared" si="1841"/>
        <v>0</v>
      </c>
      <c r="W751" s="8">
        <f>SUM(W752:W753)</f>
        <v>85</v>
      </c>
      <c r="X751" s="8">
        <f>SUM(X752:X753)</f>
        <v>0</v>
      </c>
      <c r="Y751" s="8">
        <f>SUM(Y752:Y753)</f>
        <v>85</v>
      </c>
      <c r="Z751" s="22">
        <f>SUM(Z752:Z753)</f>
        <v>0</v>
      </c>
      <c r="AA751" s="8">
        <f t="shared" si="1749"/>
        <v>0</v>
      </c>
      <c r="AB751" s="25"/>
    </row>
    <row r="752" spans="2:28">
      <c r="B752" s="16" t="s">
        <v>1</v>
      </c>
      <c r="C752" s="9" t="s">
        <v>25</v>
      </c>
      <c r="D752" s="8">
        <v>0</v>
      </c>
      <c r="E752" s="8">
        <v>0</v>
      </c>
      <c r="F752" s="8">
        <v>32</v>
      </c>
      <c r="G752" s="8">
        <v>0</v>
      </c>
      <c r="H752" s="8">
        <v>0</v>
      </c>
      <c r="I752" s="8">
        <v>29.899270000000001</v>
      </c>
      <c r="J752" s="8">
        <v>0</v>
      </c>
      <c r="K752" s="8">
        <v>0</v>
      </c>
      <c r="L752" s="8">
        <v>0</v>
      </c>
      <c r="M752" s="8">
        <v>32</v>
      </c>
      <c r="N752" s="8">
        <v>0</v>
      </c>
      <c r="O752" s="8">
        <v>85</v>
      </c>
      <c r="P752" s="8">
        <v>0</v>
      </c>
      <c r="Q752" s="8">
        <v>0</v>
      </c>
      <c r="R752" s="8">
        <v>7.7965400000000002</v>
      </c>
      <c r="S752" s="8">
        <v>0</v>
      </c>
      <c r="T752" s="8">
        <v>0</v>
      </c>
      <c r="U752" s="8">
        <v>0</v>
      </c>
      <c r="V752" s="8">
        <v>0</v>
      </c>
      <c r="W752" s="8">
        <v>85</v>
      </c>
      <c r="X752" s="8">
        <v>0</v>
      </c>
      <c r="Y752" s="8">
        <v>85</v>
      </c>
      <c r="Z752" s="22">
        <v>0</v>
      </c>
      <c r="AA752" s="8">
        <f t="shared" si="1749"/>
        <v>0</v>
      </c>
      <c r="AB752" s="25"/>
    </row>
    <row r="753" spans="2:28">
      <c r="B753" s="16" t="s">
        <v>1</v>
      </c>
      <c r="C753" s="9" t="s">
        <v>26</v>
      </c>
      <c r="D753" s="8">
        <v>0</v>
      </c>
      <c r="E753" s="8">
        <v>0</v>
      </c>
      <c r="F753" s="8">
        <v>50</v>
      </c>
      <c r="G753" s="8">
        <v>0</v>
      </c>
      <c r="H753" s="8">
        <v>0</v>
      </c>
      <c r="I753" s="8">
        <v>50</v>
      </c>
      <c r="J753" s="8">
        <v>0</v>
      </c>
      <c r="K753" s="8">
        <v>0</v>
      </c>
      <c r="L753" s="8">
        <v>0</v>
      </c>
      <c r="M753" s="8">
        <v>53</v>
      </c>
      <c r="N753" s="8">
        <v>0</v>
      </c>
      <c r="O753" s="8">
        <v>0</v>
      </c>
      <c r="P753" s="8">
        <v>0</v>
      </c>
      <c r="Q753" s="8">
        <v>0</v>
      </c>
      <c r="R753" s="8">
        <v>0</v>
      </c>
      <c r="S753" s="8">
        <v>0</v>
      </c>
      <c r="T753" s="8">
        <v>0</v>
      </c>
      <c r="U753" s="8">
        <v>0</v>
      </c>
      <c r="V753" s="8">
        <v>0</v>
      </c>
      <c r="W753" s="8">
        <v>0</v>
      </c>
      <c r="X753" s="8">
        <v>0</v>
      </c>
      <c r="Y753" s="8">
        <v>0</v>
      </c>
      <c r="Z753" s="22">
        <v>0</v>
      </c>
      <c r="AA753" s="8">
        <f t="shared" si="1749"/>
        <v>0</v>
      </c>
      <c r="AB753" s="25"/>
    </row>
    <row r="754" spans="2:28">
      <c r="B754" s="16" t="s">
        <v>265</v>
      </c>
      <c r="C754" s="5" t="s">
        <v>266</v>
      </c>
      <c r="D754" s="6">
        <f>SUM(D755)</f>
        <v>0</v>
      </c>
      <c r="E754" s="6">
        <f>SUM(E755)</f>
        <v>0</v>
      </c>
      <c r="F754" s="6">
        <f t="shared" ref="F754:H754" si="1842">SUM(F755)</f>
        <v>0</v>
      </c>
      <c r="G754" s="6">
        <f t="shared" si="1842"/>
        <v>0</v>
      </c>
      <c r="H754" s="6">
        <f t="shared" si="1842"/>
        <v>0</v>
      </c>
      <c r="I754" s="6">
        <f t="shared" ref="I754:L754" si="1843">SUM(I755)</f>
        <v>0</v>
      </c>
      <c r="J754" s="6">
        <f t="shared" si="1843"/>
        <v>0</v>
      </c>
      <c r="K754" s="6">
        <f t="shared" si="1843"/>
        <v>0</v>
      </c>
      <c r="L754" s="6">
        <f t="shared" si="1843"/>
        <v>0</v>
      </c>
      <c r="M754" s="6">
        <f>SUM(M755)</f>
        <v>800</v>
      </c>
      <c r="N754" s="6">
        <f>SUM(N755)</f>
        <v>0</v>
      </c>
      <c r="O754" s="6">
        <f t="shared" ref="O754:Q754" si="1844">SUM(O755)</f>
        <v>800</v>
      </c>
      <c r="P754" s="6">
        <f t="shared" si="1844"/>
        <v>0</v>
      </c>
      <c r="Q754" s="6">
        <f t="shared" si="1844"/>
        <v>0</v>
      </c>
      <c r="R754" s="6">
        <f t="shared" ref="R754:V754" si="1845">SUM(R755)</f>
        <v>81.438130000000001</v>
      </c>
      <c r="S754" s="6">
        <f t="shared" si="1845"/>
        <v>0</v>
      </c>
      <c r="T754" s="6">
        <f t="shared" si="1845"/>
        <v>0</v>
      </c>
      <c r="U754" s="6">
        <f t="shared" si="1845"/>
        <v>0</v>
      </c>
      <c r="V754" s="6">
        <f t="shared" si="1845"/>
        <v>0</v>
      </c>
      <c r="W754" s="6">
        <f>SUM(W755)</f>
        <v>1100</v>
      </c>
      <c r="X754" s="6">
        <f>SUM(X755)</f>
        <v>0</v>
      </c>
      <c r="Y754" s="6">
        <f>SUM(Y755)</f>
        <v>1100</v>
      </c>
      <c r="Z754" s="21">
        <f>SUM(Z755)</f>
        <v>0</v>
      </c>
      <c r="AA754" s="6">
        <f t="shared" si="1749"/>
        <v>0</v>
      </c>
      <c r="AB754" s="25"/>
    </row>
    <row r="755" spans="2:28">
      <c r="B755" s="16" t="s">
        <v>1</v>
      </c>
      <c r="C755" s="7" t="s">
        <v>23</v>
      </c>
      <c r="D755" s="8">
        <f>SUM(D756:D757)</f>
        <v>0</v>
      </c>
      <c r="E755" s="8">
        <f>SUM(E756:E757)</f>
        <v>0</v>
      </c>
      <c r="F755" s="8">
        <f t="shared" ref="F755:H755" si="1846">SUM(F756:F757)</f>
        <v>0</v>
      </c>
      <c r="G755" s="8">
        <f t="shared" si="1846"/>
        <v>0</v>
      </c>
      <c r="H755" s="8">
        <f t="shared" si="1846"/>
        <v>0</v>
      </c>
      <c r="I755" s="8">
        <f t="shared" ref="I755:L755" si="1847">SUM(I756:I757)</f>
        <v>0</v>
      </c>
      <c r="J755" s="8">
        <f t="shared" si="1847"/>
        <v>0</v>
      </c>
      <c r="K755" s="8">
        <f t="shared" si="1847"/>
        <v>0</v>
      </c>
      <c r="L755" s="8">
        <f t="shared" si="1847"/>
        <v>0</v>
      </c>
      <c r="M755" s="8">
        <f>SUM(M756:M757)</f>
        <v>800</v>
      </c>
      <c r="N755" s="8">
        <f>SUM(N756:N757)</f>
        <v>0</v>
      </c>
      <c r="O755" s="8">
        <f t="shared" ref="O755:Q755" si="1848">SUM(O756:O757)</f>
        <v>800</v>
      </c>
      <c r="P755" s="8">
        <f t="shared" si="1848"/>
        <v>0</v>
      </c>
      <c r="Q755" s="8">
        <f t="shared" si="1848"/>
        <v>0</v>
      </c>
      <c r="R755" s="8">
        <f t="shared" ref="R755:V755" si="1849">SUM(R756:R757)</f>
        <v>81.438130000000001</v>
      </c>
      <c r="S755" s="8">
        <f t="shared" si="1849"/>
        <v>0</v>
      </c>
      <c r="T755" s="8">
        <f t="shared" si="1849"/>
        <v>0</v>
      </c>
      <c r="U755" s="8">
        <f t="shared" si="1849"/>
        <v>0</v>
      </c>
      <c r="V755" s="8">
        <f t="shared" si="1849"/>
        <v>0</v>
      </c>
      <c r="W755" s="8">
        <f>SUM(W756:W757)</f>
        <v>1100</v>
      </c>
      <c r="X755" s="8">
        <f>SUM(X756:X757)</f>
        <v>0</v>
      </c>
      <c r="Y755" s="8">
        <f>SUM(Y756:Y757)</f>
        <v>1100</v>
      </c>
      <c r="Z755" s="22">
        <f>SUM(Z756:Z757)</f>
        <v>0</v>
      </c>
      <c r="AA755" s="8">
        <f t="shared" si="1749"/>
        <v>0</v>
      </c>
      <c r="AB755" s="25"/>
    </row>
    <row r="756" spans="2:28">
      <c r="B756" s="16" t="s">
        <v>1</v>
      </c>
      <c r="C756" s="9" t="s">
        <v>25</v>
      </c>
      <c r="D756" s="8">
        <v>0</v>
      </c>
      <c r="E756" s="8">
        <v>0</v>
      </c>
      <c r="F756" s="8">
        <v>0</v>
      </c>
      <c r="G756" s="8">
        <v>0</v>
      </c>
      <c r="H756" s="8">
        <v>0</v>
      </c>
      <c r="I756" s="8">
        <v>0</v>
      </c>
      <c r="J756" s="8">
        <v>0</v>
      </c>
      <c r="K756" s="8">
        <v>0</v>
      </c>
      <c r="L756" s="8">
        <v>0</v>
      </c>
      <c r="M756" s="8">
        <v>0</v>
      </c>
      <c r="N756" s="8">
        <v>0</v>
      </c>
      <c r="O756" s="8">
        <v>2</v>
      </c>
      <c r="P756" s="8">
        <v>0</v>
      </c>
      <c r="Q756" s="8">
        <v>0</v>
      </c>
      <c r="R756" s="8">
        <v>0</v>
      </c>
      <c r="S756" s="8">
        <v>0</v>
      </c>
      <c r="T756" s="8">
        <v>0</v>
      </c>
      <c r="U756" s="8">
        <v>0</v>
      </c>
      <c r="V756" s="8">
        <v>0</v>
      </c>
      <c r="W756" s="8">
        <v>20</v>
      </c>
      <c r="X756" s="8">
        <v>0</v>
      </c>
      <c r="Y756" s="8">
        <v>20</v>
      </c>
      <c r="Z756" s="22">
        <v>0</v>
      </c>
      <c r="AA756" s="8">
        <f t="shared" si="1749"/>
        <v>0</v>
      </c>
      <c r="AB756" s="25"/>
    </row>
    <row r="757" spans="2:28">
      <c r="B757" s="16" t="s">
        <v>1</v>
      </c>
      <c r="C757" s="9" t="s">
        <v>29</v>
      </c>
      <c r="D757" s="8">
        <f>SUM(D758)</f>
        <v>0</v>
      </c>
      <c r="E757" s="8">
        <f>SUM(E758)</f>
        <v>0</v>
      </c>
      <c r="F757" s="8">
        <f t="shared" ref="F757:H757" si="1850">SUM(F758)</f>
        <v>0</v>
      </c>
      <c r="G757" s="8">
        <f t="shared" si="1850"/>
        <v>0</v>
      </c>
      <c r="H757" s="8">
        <f t="shared" si="1850"/>
        <v>0</v>
      </c>
      <c r="I757" s="8">
        <f t="shared" ref="I757:L757" si="1851">SUM(I758)</f>
        <v>0</v>
      </c>
      <c r="J757" s="8">
        <f t="shared" si="1851"/>
        <v>0</v>
      </c>
      <c r="K757" s="8">
        <f t="shared" si="1851"/>
        <v>0</v>
      </c>
      <c r="L757" s="8">
        <f t="shared" si="1851"/>
        <v>0</v>
      </c>
      <c r="M757" s="8">
        <f>SUM(M758)</f>
        <v>800</v>
      </c>
      <c r="N757" s="8">
        <f>SUM(N758)</f>
        <v>0</v>
      </c>
      <c r="O757" s="8">
        <f t="shared" ref="O757:Q757" si="1852">SUM(O758)</f>
        <v>798</v>
      </c>
      <c r="P757" s="8">
        <f t="shared" si="1852"/>
        <v>0</v>
      </c>
      <c r="Q757" s="8">
        <f t="shared" si="1852"/>
        <v>0</v>
      </c>
      <c r="R757" s="8">
        <f t="shared" ref="R757:V757" si="1853">SUM(R758)</f>
        <v>81.438130000000001</v>
      </c>
      <c r="S757" s="8">
        <f t="shared" si="1853"/>
        <v>0</v>
      </c>
      <c r="T757" s="8">
        <f t="shared" si="1853"/>
        <v>0</v>
      </c>
      <c r="U757" s="8">
        <f t="shared" si="1853"/>
        <v>0</v>
      </c>
      <c r="V757" s="8">
        <f t="shared" si="1853"/>
        <v>0</v>
      </c>
      <c r="W757" s="8">
        <f>SUM(W758)</f>
        <v>1080</v>
      </c>
      <c r="X757" s="8">
        <f>SUM(X758)</f>
        <v>0</v>
      </c>
      <c r="Y757" s="8">
        <f>SUM(Y758)</f>
        <v>1080</v>
      </c>
      <c r="Z757" s="22">
        <f>SUM(Z758)</f>
        <v>0</v>
      </c>
      <c r="AA757" s="8">
        <f t="shared" si="1749"/>
        <v>0</v>
      </c>
      <c r="AB757" s="25"/>
    </row>
    <row r="758" spans="2:28">
      <c r="B758" s="16" t="s">
        <v>1</v>
      </c>
      <c r="C758" s="10" t="s">
        <v>30</v>
      </c>
      <c r="D758" s="8">
        <f>SUM(D759:D760)</f>
        <v>0</v>
      </c>
      <c r="E758" s="8">
        <f>SUM(E759:E760)</f>
        <v>0</v>
      </c>
      <c r="F758" s="8">
        <f t="shared" ref="F758:H758" si="1854">SUM(F759:F760)</f>
        <v>0</v>
      </c>
      <c r="G758" s="8">
        <f t="shared" si="1854"/>
        <v>0</v>
      </c>
      <c r="H758" s="8">
        <f t="shared" si="1854"/>
        <v>0</v>
      </c>
      <c r="I758" s="8">
        <f t="shared" ref="I758:L758" si="1855">SUM(I759:I760)</f>
        <v>0</v>
      </c>
      <c r="J758" s="8">
        <f t="shared" si="1855"/>
        <v>0</v>
      </c>
      <c r="K758" s="8">
        <f t="shared" si="1855"/>
        <v>0</v>
      </c>
      <c r="L758" s="8">
        <f t="shared" si="1855"/>
        <v>0</v>
      </c>
      <c r="M758" s="8">
        <f>SUM(M759:M760)</f>
        <v>800</v>
      </c>
      <c r="N758" s="8">
        <f>SUM(N759:N760)</f>
        <v>0</v>
      </c>
      <c r="O758" s="8">
        <f t="shared" ref="O758:Q758" si="1856">SUM(O759:O760)</f>
        <v>798</v>
      </c>
      <c r="P758" s="8">
        <f t="shared" si="1856"/>
        <v>0</v>
      </c>
      <c r="Q758" s="8">
        <f t="shared" si="1856"/>
        <v>0</v>
      </c>
      <c r="R758" s="8">
        <f t="shared" ref="R758:V758" si="1857">SUM(R759:R760)</f>
        <v>81.438130000000001</v>
      </c>
      <c r="S758" s="8">
        <f t="shared" si="1857"/>
        <v>0</v>
      </c>
      <c r="T758" s="8">
        <f t="shared" si="1857"/>
        <v>0</v>
      </c>
      <c r="U758" s="8">
        <f t="shared" si="1857"/>
        <v>0</v>
      </c>
      <c r="V758" s="8">
        <f t="shared" si="1857"/>
        <v>0</v>
      </c>
      <c r="W758" s="8">
        <f>SUM(W759:W760)</f>
        <v>1080</v>
      </c>
      <c r="X758" s="8">
        <f>SUM(X759:X760)</f>
        <v>0</v>
      </c>
      <c r="Y758" s="8">
        <f>SUM(Y759:Y760)</f>
        <v>1080</v>
      </c>
      <c r="Z758" s="22">
        <f>SUM(Z759:Z760)</f>
        <v>0</v>
      </c>
      <c r="AA758" s="8">
        <f t="shared" si="1749"/>
        <v>0</v>
      </c>
      <c r="AB758" s="25"/>
    </row>
    <row r="759" spans="2:28" ht="30">
      <c r="B759" s="16" t="s">
        <v>1</v>
      </c>
      <c r="C759" s="11" t="s">
        <v>31</v>
      </c>
      <c r="D759" s="8">
        <v>0</v>
      </c>
      <c r="E759" s="8">
        <v>0</v>
      </c>
      <c r="F759" s="8">
        <v>0</v>
      </c>
      <c r="G759" s="8">
        <v>0</v>
      </c>
      <c r="H759" s="8">
        <v>0</v>
      </c>
      <c r="I759" s="8">
        <v>0</v>
      </c>
      <c r="J759" s="8">
        <v>0</v>
      </c>
      <c r="K759" s="8">
        <v>0</v>
      </c>
      <c r="L759" s="8">
        <v>0</v>
      </c>
      <c r="M759" s="8">
        <v>200</v>
      </c>
      <c r="N759" s="8">
        <v>0</v>
      </c>
      <c r="O759" s="8">
        <v>198</v>
      </c>
      <c r="P759" s="8">
        <v>0</v>
      </c>
      <c r="Q759" s="8">
        <v>0</v>
      </c>
      <c r="R759" s="8">
        <v>22.066130000000001</v>
      </c>
      <c r="S759" s="8">
        <v>0</v>
      </c>
      <c r="T759" s="8">
        <v>0</v>
      </c>
      <c r="U759" s="8">
        <v>0</v>
      </c>
      <c r="V759" s="8">
        <v>0</v>
      </c>
      <c r="W759" s="8">
        <v>300</v>
      </c>
      <c r="X759" s="8">
        <v>0</v>
      </c>
      <c r="Y759" s="8">
        <v>300</v>
      </c>
      <c r="Z759" s="22">
        <v>0</v>
      </c>
      <c r="AA759" s="8">
        <f t="shared" si="1749"/>
        <v>0</v>
      </c>
      <c r="AB759" s="25"/>
    </row>
    <row r="760" spans="2:28" ht="30">
      <c r="B760" s="16" t="s">
        <v>1</v>
      </c>
      <c r="C760" s="11" t="s">
        <v>32</v>
      </c>
      <c r="D760" s="8">
        <v>0</v>
      </c>
      <c r="E760" s="8">
        <v>0</v>
      </c>
      <c r="F760" s="8">
        <v>0</v>
      </c>
      <c r="G760" s="8">
        <v>0</v>
      </c>
      <c r="H760" s="8">
        <v>0</v>
      </c>
      <c r="I760" s="8">
        <v>0</v>
      </c>
      <c r="J760" s="8">
        <v>0</v>
      </c>
      <c r="K760" s="8">
        <v>0</v>
      </c>
      <c r="L760" s="8">
        <v>0</v>
      </c>
      <c r="M760" s="8">
        <v>600</v>
      </c>
      <c r="N760" s="8">
        <v>0</v>
      </c>
      <c r="O760" s="8">
        <v>600</v>
      </c>
      <c r="P760" s="8">
        <v>0</v>
      </c>
      <c r="Q760" s="8">
        <v>0</v>
      </c>
      <c r="R760" s="8">
        <v>59.372</v>
      </c>
      <c r="S760" s="8">
        <v>0</v>
      </c>
      <c r="T760" s="8">
        <v>0</v>
      </c>
      <c r="U760" s="8">
        <v>0</v>
      </c>
      <c r="V760" s="8">
        <v>0</v>
      </c>
      <c r="W760" s="8">
        <v>780</v>
      </c>
      <c r="X760" s="8">
        <v>0</v>
      </c>
      <c r="Y760" s="8">
        <v>780</v>
      </c>
      <c r="Z760" s="22">
        <v>0</v>
      </c>
      <c r="AA760" s="8">
        <f t="shared" si="1749"/>
        <v>0</v>
      </c>
      <c r="AB760" s="25"/>
    </row>
    <row r="761" spans="2:28" ht="60">
      <c r="B761" s="16" t="s">
        <v>267</v>
      </c>
      <c r="C761" s="5" t="s">
        <v>268</v>
      </c>
      <c r="D761" s="6">
        <f>SUM(D762,D768)</f>
        <v>0</v>
      </c>
      <c r="E761" s="6">
        <f>SUM(E762,E768)</f>
        <v>0</v>
      </c>
      <c r="F761" s="6">
        <f t="shared" ref="F761:H761" si="1858">SUM(F762,F768)</f>
        <v>210.655</v>
      </c>
      <c r="G761" s="6">
        <f t="shared" si="1858"/>
        <v>0</v>
      </c>
      <c r="H761" s="6">
        <f t="shared" si="1858"/>
        <v>0</v>
      </c>
      <c r="I761" s="6">
        <f t="shared" ref="I761:L761" si="1859">SUM(I762,I768)</f>
        <v>0</v>
      </c>
      <c r="J761" s="6">
        <f t="shared" si="1859"/>
        <v>0</v>
      </c>
      <c r="K761" s="6">
        <f t="shared" si="1859"/>
        <v>0</v>
      </c>
      <c r="L761" s="6">
        <f t="shared" si="1859"/>
        <v>0</v>
      </c>
      <c r="M761" s="6">
        <f>SUM(M762,M768)</f>
        <v>0</v>
      </c>
      <c r="N761" s="6">
        <f>SUM(N762,N768)</f>
        <v>0</v>
      </c>
      <c r="O761" s="6">
        <f t="shared" ref="O761:Q761" si="1860">SUM(O762,O768)</f>
        <v>580.29999999999995</v>
      </c>
      <c r="P761" s="6">
        <f t="shared" si="1860"/>
        <v>0</v>
      </c>
      <c r="Q761" s="6">
        <f t="shared" si="1860"/>
        <v>0</v>
      </c>
      <c r="R761" s="6">
        <f t="shared" ref="R761:V761" si="1861">SUM(R762,R768)</f>
        <v>423.03244000000001</v>
      </c>
      <c r="S761" s="6">
        <f t="shared" si="1861"/>
        <v>0</v>
      </c>
      <c r="T761" s="6">
        <f t="shared" si="1861"/>
        <v>15257.5</v>
      </c>
      <c r="U761" s="6">
        <f t="shared" si="1861"/>
        <v>0</v>
      </c>
      <c r="V761" s="6">
        <f t="shared" si="1861"/>
        <v>0</v>
      </c>
      <c r="W761" s="6">
        <f>SUM(W762,W768)</f>
        <v>0</v>
      </c>
      <c r="X761" s="6">
        <f>SUM(X762,X768)</f>
        <v>0</v>
      </c>
      <c r="Y761" s="6">
        <f>SUM(Y762,Y768)</f>
        <v>0</v>
      </c>
      <c r="Z761" s="21">
        <f>SUM(Z762,Z768)</f>
        <v>0</v>
      </c>
      <c r="AA761" s="6">
        <f t="shared" si="1749"/>
        <v>0</v>
      </c>
      <c r="AB761" s="25"/>
    </row>
    <row r="762" spans="2:28">
      <c r="B762" s="16" t="s">
        <v>1</v>
      </c>
      <c r="C762" s="7" t="s">
        <v>23</v>
      </c>
      <c r="D762" s="8">
        <f>SUM(D763:D764)</f>
        <v>0</v>
      </c>
      <c r="E762" s="8">
        <f>SUM(E763:E764)</f>
        <v>0</v>
      </c>
      <c r="F762" s="8">
        <f t="shared" ref="F762:H762" si="1862">SUM(F763:F764)</f>
        <v>201.155</v>
      </c>
      <c r="G762" s="8">
        <f t="shared" si="1862"/>
        <v>0</v>
      </c>
      <c r="H762" s="8">
        <f t="shared" si="1862"/>
        <v>0</v>
      </c>
      <c r="I762" s="8">
        <f t="shared" ref="I762:L762" si="1863">SUM(I763:I764)</f>
        <v>0</v>
      </c>
      <c r="J762" s="8">
        <f t="shared" si="1863"/>
        <v>0</v>
      </c>
      <c r="K762" s="8">
        <f t="shared" si="1863"/>
        <v>0</v>
      </c>
      <c r="L762" s="8">
        <f t="shared" si="1863"/>
        <v>0</v>
      </c>
      <c r="M762" s="8">
        <f>SUM(M763:M764)</f>
        <v>0</v>
      </c>
      <c r="N762" s="8">
        <f>SUM(N763:N764)</f>
        <v>0</v>
      </c>
      <c r="O762" s="8">
        <f t="shared" ref="O762:Q762" si="1864">SUM(O763:O764)</f>
        <v>580.29999999999995</v>
      </c>
      <c r="P762" s="8">
        <f t="shared" si="1864"/>
        <v>0</v>
      </c>
      <c r="Q762" s="8">
        <f t="shared" si="1864"/>
        <v>0</v>
      </c>
      <c r="R762" s="8">
        <f t="shared" ref="R762:V762" si="1865">SUM(R763:R764)</f>
        <v>423.03244000000001</v>
      </c>
      <c r="S762" s="8">
        <f t="shared" si="1865"/>
        <v>0</v>
      </c>
      <c r="T762" s="8">
        <f t="shared" si="1865"/>
        <v>3200</v>
      </c>
      <c r="U762" s="8">
        <f t="shared" si="1865"/>
        <v>0</v>
      </c>
      <c r="V762" s="8">
        <f t="shared" si="1865"/>
        <v>0</v>
      </c>
      <c r="W762" s="8">
        <f>SUM(W763:W764)</f>
        <v>0</v>
      </c>
      <c r="X762" s="8">
        <f>SUM(X763:X764)</f>
        <v>0</v>
      </c>
      <c r="Y762" s="8">
        <f>SUM(Y763:Y764)</f>
        <v>0</v>
      </c>
      <c r="Z762" s="22">
        <f>SUM(Z763:Z764)</f>
        <v>0</v>
      </c>
      <c r="AA762" s="8">
        <f t="shared" si="1749"/>
        <v>0</v>
      </c>
      <c r="AB762" s="25"/>
    </row>
    <row r="763" spans="2:28">
      <c r="B763" s="16" t="s">
        <v>1</v>
      </c>
      <c r="C763" s="9" t="s">
        <v>25</v>
      </c>
      <c r="D763" s="8">
        <v>0</v>
      </c>
      <c r="E763" s="8">
        <v>0</v>
      </c>
      <c r="F763" s="8">
        <v>0</v>
      </c>
      <c r="G763" s="8">
        <v>0</v>
      </c>
      <c r="H763" s="8">
        <v>0</v>
      </c>
      <c r="I763" s="8">
        <v>0</v>
      </c>
      <c r="J763" s="8">
        <v>0</v>
      </c>
      <c r="K763" s="8">
        <v>0</v>
      </c>
      <c r="L763" s="8">
        <v>0</v>
      </c>
      <c r="M763" s="8">
        <v>0</v>
      </c>
      <c r="N763" s="8">
        <v>0</v>
      </c>
      <c r="O763" s="8">
        <v>0</v>
      </c>
      <c r="P763" s="8">
        <v>0</v>
      </c>
      <c r="Q763" s="8">
        <v>0</v>
      </c>
      <c r="R763" s="8">
        <v>0</v>
      </c>
      <c r="S763" s="8">
        <v>0</v>
      </c>
      <c r="T763" s="8">
        <v>200</v>
      </c>
      <c r="U763" s="8">
        <v>0</v>
      </c>
      <c r="V763" s="8">
        <v>0</v>
      </c>
      <c r="W763" s="8">
        <v>0</v>
      </c>
      <c r="X763" s="8">
        <v>0</v>
      </c>
      <c r="Y763" s="8">
        <v>0</v>
      </c>
      <c r="Z763" s="22">
        <v>0</v>
      </c>
      <c r="AA763" s="8">
        <f t="shared" si="1749"/>
        <v>0</v>
      </c>
      <c r="AB763" s="25"/>
    </row>
    <row r="764" spans="2:28">
      <c r="B764" s="16" t="s">
        <v>1</v>
      </c>
      <c r="C764" s="9" t="s">
        <v>29</v>
      </c>
      <c r="D764" s="8">
        <f>SUM(D765)</f>
        <v>0</v>
      </c>
      <c r="E764" s="8">
        <f>SUM(E765)</f>
        <v>0</v>
      </c>
      <c r="F764" s="8">
        <f t="shared" ref="F764:H764" si="1866">SUM(F765)</f>
        <v>201.155</v>
      </c>
      <c r="G764" s="8">
        <f t="shared" si="1866"/>
        <v>0</v>
      </c>
      <c r="H764" s="8">
        <f t="shared" si="1866"/>
        <v>0</v>
      </c>
      <c r="I764" s="8">
        <f t="shared" ref="I764:L764" si="1867">SUM(I765)</f>
        <v>0</v>
      </c>
      <c r="J764" s="8">
        <f t="shared" si="1867"/>
        <v>0</v>
      </c>
      <c r="K764" s="8">
        <f t="shared" si="1867"/>
        <v>0</v>
      </c>
      <c r="L764" s="8">
        <f t="shared" si="1867"/>
        <v>0</v>
      </c>
      <c r="M764" s="8">
        <f>SUM(M765)</f>
        <v>0</v>
      </c>
      <c r="N764" s="8">
        <f>SUM(N765)</f>
        <v>0</v>
      </c>
      <c r="O764" s="8">
        <f t="shared" ref="O764:Q764" si="1868">SUM(O765)</f>
        <v>580.29999999999995</v>
      </c>
      <c r="P764" s="8">
        <f t="shared" si="1868"/>
        <v>0</v>
      </c>
      <c r="Q764" s="8">
        <f t="shared" si="1868"/>
        <v>0</v>
      </c>
      <c r="R764" s="8">
        <f t="shared" ref="R764:V764" si="1869">SUM(R765)</f>
        <v>423.03244000000001</v>
      </c>
      <c r="S764" s="8">
        <f t="shared" si="1869"/>
        <v>0</v>
      </c>
      <c r="T764" s="8">
        <f t="shared" si="1869"/>
        <v>3000</v>
      </c>
      <c r="U764" s="8">
        <f t="shared" si="1869"/>
        <v>0</v>
      </c>
      <c r="V764" s="8">
        <f t="shared" si="1869"/>
        <v>0</v>
      </c>
      <c r="W764" s="8">
        <f>SUM(W765)</f>
        <v>0</v>
      </c>
      <c r="X764" s="8">
        <f>SUM(X765)</f>
        <v>0</v>
      </c>
      <c r="Y764" s="8">
        <f>SUM(Y765)</f>
        <v>0</v>
      </c>
      <c r="Z764" s="22">
        <f>SUM(Z765)</f>
        <v>0</v>
      </c>
      <c r="AA764" s="8">
        <f t="shared" si="1749"/>
        <v>0</v>
      </c>
      <c r="AB764" s="25"/>
    </row>
    <row r="765" spans="2:28">
      <c r="B765" s="16" t="s">
        <v>1</v>
      </c>
      <c r="C765" s="10" t="s">
        <v>30</v>
      </c>
      <c r="D765" s="8">
        <f>SUM(D766:D767)</f>
        <v>0</v>
      </c>
      <c r="E765" s="8">
        <f>SUM(E766:E767)</f>
        <v>0</v>
      </c>
      <c r="F765" s="8">
        <f t="shared" ref="F765:H765" si="1870">SUM(F766:F767)</f>
        <v>201.155</v>
      </c>
      <c r="G765" s="8">
        <f t="shared" si="1870"/>
        <v>0</v>
      </c>
      <c r="H765" s="8">
        <f t="shared" si="1870"/>
        <v>0</v>
      </c>
      <c r="I765" s="8">
        <f t="shared" ref="I765:L765" si="1871">SUM(I766:I767)</f>
        <v>0</v>
      </c>
      <c r="J765" s="8">
        <f t="shared" si="1871"/>
        <v>0</v>
      </c>
      <c r="K765" s="8">
        <f t="shared" si="1871"/>
        <v>0</v>
      </c>
      <c r="L765" s="8">
        <f t="shared" si="1871"/>
        <v>0</v>
      </c>
      <c r="M765" s="8">
        <f>SUM(M766:M767)</f>
        <v>0</v>
      </c>
      <c r="N765" s="8">
        <f>SUM(N766:N767)</f>
        <v>0</v>
      </c>
      <c r="O765" s="8">
        <f t="shared" ref="O765:Q765" si="1872">SUM(O766:O767)</f>
        <v>580.29999999999995</v>
      </c>
      <c r="P765" s="8">
        <f t="shared" si="1872"/>
        <v>0</v>
      </c>
      <c r="Q765" s="8">
        <f t="shared" si="1872"/>
        <v>0</v>
      </c>
      <c r="R765" s="8">
        <f t="shared" ref="R765:V765" si="1873">SUM(R766:R767)</f>
        <v>423.03244000000001</v>
      </c>
      <c r="S765" s="8">
        <f t="shared" si="1873"/>
        <v>0</v>
      </c>
      <c r="T765" s="8">
        <f t="shared" si="1873"/>
        <v>3000</v>
      </c>
      <c r="U765" s="8">
        <f t="shared" si="1873"/>
        <v>0</v>
      </c>
      <c r="V765" s="8">
        <f t="shared" si="1873"/>
        <v>0</v>
      </c>
      <c r="W765" s="8">
        <f>SUM(W766:W767)</f>
        <v>0</v>
      </c>
      <c r="X765" s="8">
        <f>SUM(X766:X767)</f>
        <v>0</v>
      </c>
      <c r="Y765" s="8">
        <f>SUM(Y766:Y767)</f>
        <v>0</v>
      </c>
      <c r="Z765" s="22">
        <f>SUM(Z766:Z767)</f>
        <v>0</v>
      </c>
      <c r="AA765" s="8">
        <f t="shared" si="1749"/>
        <v>0</v>
      </c>
      <c r="AB765" s="25"/>
    </row>
    <row r="766" spans="2:28" ht="30">
      <c r="B766" s="16" t="s">
        <v>1</v>
      </c>
      <c r="C766" s="11" t="s">
        <v>31</v>
      </c>
      <c r="D766" s="8">
        <v>0</v>
      </c>
      <c r="E766" s="8">
        <v>0</v>
      </c>
      <c r="F766" s="8">
        <v>1.37</v>
      </c>
      <c r="G766" s="8">
        <v>0</v>
      </c>
      <c r="H766" s="8">
        <v>0</v>
      </c>
      <c r="I766" s="8">
        <v>0</v>
      </c>
      <c r="J766" s="8">
        <v>0</v>
      </c>
      <c r="K766" s="8">
        <v>0</v>
      </c>
      <c r="L766" s="8">
        <v>0</v>
      </c>
      <c r="M766" s="8">
        <v>0</v>
      </c>
      <c r="N766" s="8">
        <v>0</v>
      </c>
      <c r="O766" s="8">
        <v>580.29999999999995</v>
      </c>
      <c r="P766" s="8">
        <v>0</v>
      </c>
      <c r="Q766" s="8">
        <v>0</v>
      </c>
      <c r="R766" s="8">
        <v>423.03244000000001</v>
      </c>
      <c r="S766" s="8">
        <v>0</v>
      </c>
      <c r="T766" s="8">
        <v>3000</v>
      </c>
      <c r="U766" s="8">
        <v>0</v>
      </c>
      <c r="V766" s="8">
        <v>0</v>
      </c>
      <c r="W766" s="8">
        <v>0</v>
      </c>
      <c r="X766" s="8">
        <v>0</v>
      </c>
      <c r="Y766" s="8">
        <v>0</v>
      </c>
      <c r="Z766" s="22">
        <v>0</v>
      </c>
      <c r="AA766" s="8">
        <f t="shared" si="1749"/>
        <v>0</v>
      </c>
      <c r="AB766" s="25"/>
    </row>
    <row r="767" spans="2:28" ht="30">
      <c r="B767" s="16" t="s">
        <v>1</v>
      </c>
      <c r="C767" s="11" t="s">
        <v>32</v>
      </c>
      <c r="D767" s="8">
        <v>0</v>
      </c>
      <c r="E767" s="8">
        <v>0</v>
      </c>
      <c r="F767" s="8">
        <v>199.785</v>
      </c>
      <c r="G767" s="8">
        <v>0</v>
      </c>
      <c r="H767" s="8">
        <v>0</v>
      </c>
      <c r="I767" s="8">
        <v>0</v>
      </c>
      <c r="J767" s="8">
        <v>0</v>
      </c>
      <c r="K767" s="8">
        <v>0</v>
      </c>
      <c r="L767" s="8">
        <v>0</v>
      </c>
      <c r="M767" s="8">
        <v>0</v>
      </c>
      <c r="N767" s="8">
        <v>0</v>
      </c>
      <c r="O767" s="8">
        <v>0</v>
      </c>
      <c r="P767" s="8">
        <v>0</v>
      </c>
      <c r="Q767" s="8">
        <v>0</v>
      </c>
      <c r="R767" s="8">
        <v>0</v>
      </c>
      <c r="S767" s="8">
        <v>0</v>
      </c>
      <c r="T767" s="8">
        <v>0</v>
      </c>
      <c r="U767" s="8">
        <v>0</v>
      </c>
      <c r="V767" s="8">
        <v>0</v>
      </c>
      <c r="W767" s="8">
        <v>0</v>
      </c>
      <c r="X767" s="8">
        <v>0</v>
      </c>
      <c r="Y767" s="8">
        <v>0</v>
      </c>
      <c r="Z767" s="22">
        <v>0</v>
      </c>
      <c r="AA767" s="8">
        <f t="shared" si="1749"/>
        <v>0</v>
      </c>
      <c r="AB767" s="25"/>
    </row>
    <row r="768" spans="2:28" ht="15.75" thickBot="1">
      <c r="B768" s="17" t="s">
        <v>1</v>
      </c>
      <c r="C768" s="18" t="s">
        <v>33</v>
      </c>
      <c r="D768" s="19">
        <v>0</v>
      </c>
      <c r="E768" s="19">
        <v>0</v>
      </c>
      <c r="F768" s="19">
        <v>9.5</v>
      </c>
      <c r="G768" s="19">
        <v>0</v>
      </c>
      <c r="H768" s="19">
        <v>0</v>
      </c>
      <c r="I768" s="19">
        <v>0</v>
      </c>
      <c r="J768" s="19">
        <v>0</v>
      </c>
      <c r="K768" s="19">
        <v>0</v>
      </c>
      <c r="L768" s="19">
        <v>0</v>
      </c>
      <c r="M768" s="19">
        <v>0</v>
      </c>
      <c r="N768" s="19">
        <v>0</v>
      </c>
      <c r="O768" s="19">
        <v>0</v>
      </c>
      <c r="P768" s="19">
        <v>0</v>
      </c>
      <c r="Q768" s="19">
        <v>0</v>
      </c>
      <c r="R768" s="19">
        <v>0</v>
      </c>
      <c r="S768" s="19">
        <v>0</v>
      </c>
      <c r="T768" s="19">
        <v>12057.5</v>
      </c>
      <c r="U768" s="19">
        <v>0</v>
      </c>
      <c r="V768" s="19">
        <v>0</v>
      </c>
      <c r="W768" s="19">
        <v>0</v>
      </c>
      <c r="X768" s="19">
        <v>0</v>
      </c>
      <c r="Y768" s="19">
        <v>0</v>
      </c>
      <c r="Z768" s="23">
        <v>0</v>
      </c>
      <c r="AA768" s="19">
        <f t="shared" si="1749"/>
        <v>0</v>
      </c>
      <c r="AB768" s="26"/>
    </row>
    <row r="769" ht="18" customHeight="1"/>
  </sheetData>
  <mergeCells count="17">
    <mergeCell ref="AB588:AB590"/>
    <mergeCell ref="AB182:AB193"/>
    <mergeCell ref="AB194:AB205"/>
    <mergeCell ref="AB171:AB181"/>
    <mergeCell ref="AB580:AB587"/>
    <mergeCell ref="AB34:AB46"/>
    <mergeCell ref="AB58:AB68"/>
    <mergeCell ref="AB78:AB89"/>
    <mergeCell ref="O4:Q4"/>
    <mergeCell ref="R4:V4"/>
    <mergeCell ref="W4:X4"/>
    <mergeCell ref="Y4:Z4"/>
    <mergeCell ref="B2:C2"/>
    <mergeCell ref="D4:E4"/>
    <mergeCell ref="F4:H4"/>
    <mergeCell ref="I4:L4"/>
    <mergeCell ref="M4:N4"/>
  </mergeCells>
  <pageMargins left="0" right="0" top="0" bottom="0" header="0" footer="0"/>
  <pageSetup scale="65" fitToHeight="0" orientation="landscape"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42"/>
  <sheetViews>
    <sheetView workbookViewId="0">
      <selection activeCell="C7" sqref="C7"/>
    </sheetView>
  </sheetViews>
  <sheetFormatPr defaultRowHeight="15"/>
  <cols>
    <col min="1" max="1" width="4.28515625" style="111" customWidth="1"/>
    <col min="2" max="2" width="11.28515625" style="111" customWidth="1"/>
    <col min="3" max="3" width="50.85546875" style="111" customWidth="1"/>
    <col min="4" max="4" width="16.7109375" style="111" customWidth="1"/>
    <col min="5" max="5" width="18.42578125" style="111" customWidth="1"/>
    <col min="6" max="6" width="15.85546875" style="111" bestFit="1" customWidth="1"/>
    <col min="7" max="9" width="18.42578125" style="111" customWidth="1"/>
    <col min="10" max="10" width="15.5703125" style="111" customWidth="1"/>
    <col min="11" max="11" width="15.140625" style="111" customWidth="1"/>
    <col min="12" max="12" width="16.28515625" style="111" customWidth="1"/>
    <col min="13" max="13" width="76.85546875" style="111" customWidth="1"/>
    <col min="14" max="256" width="9.140625" style="111"/>
    <col min="257" max="257" width="4.28515625" style="111" customWidth="1"/>
    <col min="258" max="258" width="11.28515625" style="111" customWidth="1"/>
    <col min="259" max="259" width="50.85546875" style="111" customWidth="1"/>
    <col min="260" max="260" width="16.7109375" style="111" customWidth="1"/>
    <col min="261" max="261" width="18.42578125" style="111" customWidth="1"/>
    <col min="262" max="262" width="15.85546875" style="111" bestFit="1" customWidth="1"/>
    <col min="263" max="265" width="18.42578125" style="111" customWidth="1"/>
    <col min="266" max="266" width="15.5703125" style="111" customWidth="1"/>
    <col min="267" max="267" width="15.140625" style="111" customWidth="1"/>
    <col min="268" max="268" width="16.28515625" style="111" customWidth="1"/>
    <col min="269" max="269" width="76.85546875" style="111" customWidth="1"/>
    <col min="270" max="512" width="9.140625" style="111"/>
    <col min="513" max="513" width="4.28515625" style="111" customWidth="1"/>
    <col min="514" max="514" width="11.28515625" style="111" customWidth="1"/>
    <col min="515" max="515" width="50.85546875" style="111" customWidth="1"/>
    <col min="516" max="516" width="16.7109375" style="111" customWidth="1"/>
    <col min="517" max="517" width="18.42578125" style="111" customWidth="1"/>
    <col min="518" max="518" width="15.85546875" style="111" bestFit="1" customWidth="1"/>
    <col min="519" max="521" width="18.42578125" style="111" customWidth="1"/>
    <col min="522" max="522" width="15.5703125" style="111" customWidth="1"/>
    <col min="523" max="523" width="15.140625" style="111" customWidth="1"/>
    <col min="524" max="524" width="16.28515625" style="111" customWidth="1"/>
    <col min="525" max="525" width="76.85546875" style="111" customWidth="1"/>
    <col min="526" max="768" width="9.140625" style="111"/>
    <col min="769" max="769" width="4.28515625" style="111" customWidth="1"/>
    <col min="770" max="770" width="11.28515625" style="111" customWidth="1"/>
    <col min="771" max="771" width="50.85546875" style="111" customWidth="1"/>
    <col min="772" max="772" width="16.7109375" style="111" customWidth="1"/>
    <col min="773" max="773" width="18.42578125" style="111" customWidth="1"/>
    <col min="774" max="774" width="15.85546875" style="111" bestFit="1" customWidth="1"/>
    <col min="775" max="777" width="18.42578125" style="111" customWidth="1"/>
    <col min="778" max="778" width="15.5703125" style="111" customWidth="1"/>
    <col min="779" max="779" width="15.140625" style="111" customWidth="1"/>
    <col min="780" max="780" width="16.28515625" style="111" customWidth="1"/>
    <col min="781" max="781" width="76.85546875" style="111" customWidth="1"/>
    <col min="782" max="1024" width="9.140625" style="111"/>
    <col min="1025" max="1025" width="4.28515625" style="111" customWidth="1"/>
    <col min="1026" max="1026" width="11.28515625" style="111" customWidth="1"/>
    <col min="1027" max="1027" width="50.85546875" style="111" customWidth="1"/>
    <col min="1028" max="1028" width="16.7109375" style="111" customWidth="1"/>
    <col min="1029" max="1029" width="18.42578125" style="111" customWidth="1"/>
    <col min="1030" max="1030" width="15.85546875" style="111" bestFit="1" customWidth="1"/>
    <col min="1031" max="1033" width="18.42578125" style="111" customWidth="1"/>
    <col min="1034" max="1034" width="15.5703125" style="111" customWidth="1"/>
    <col min="1035" max="1035" width="15.140625" style="111" customWidth="1"/>
    <col min="1036" max="1036" width="16.28515625" style="111" customWidth="1"/>
    <col min="1037" max="1037" width="76.85546875" style="111" customWidth="1"/>
    <col min="1038" max="1280" width="9.140625" style="111"/>
    <col min="1281" max="1281" width="4.28515625" style="111" customWidth="1"/>
    <col min="1282" max="1282" width="11.28515625" style="111" customWidth="1"/>
    <col min="1283" max="1283" width="50.85546875" style="111" customWidth="1"/>
    <col min="1284" max="1284" width="16.7109375" style="111" customWidth="1"/>
    <col min="1285" max="1285" width="18.42578125" style="111" customWidth="1"/>
    <col min="1286" max="1286" width="15.85546875" style="111" bestFit="1" customWidth="1"/>
    <col min="1287" max="1289" width="18.42578125" style="111" customWidth="1"/>
    <col min="1290" max="1290" width="15.5703125" style="111" customWidth="1"/>
    <col min="1291" max="1291" width="15.140625" style="111" customWidth="1"/>
    <col min="1292" max="1292" width="16.28515625" style="111" customWidth="1"/>
    <col min="1293" max="1293" width="76.85546875" style="111" customWidth="1"/>
    <col min="1294" max="1536" width="9.140625" style="111"/>
    <col min="1537" max="1537" width="4.28515625" style="111" customWidth="1"/>
    <col min="1538" max="1538" width="11.28515625" style="111" customWidth="1"/>
    <col min="1539" max="1539" width="50.85546875" style="111" customWidth="1"/>
    <col min="1540" max="1540" width="16.7109375" style="111" customWidth="1"/>
    <col min="1541" max="1541" width="18.42578125" style="111" customWidth="1"/>
    <col min="1542" max="1542" width="15.85546875" style="111" bestFit="1" customWidth="1"/>
    <col min="1543" max="1545" width="18.42578125" style="111" customWidth="1"/>
    <col min="1546" max="1546" width="15.5703125" style="111" customWidth="1"/>
    <col min="1547" max="1547" width="15.140625" style="111" customWidth="1"/>
    <col min="1548" max="1548" width="16.28515625" style="111" customWidth="1"/>
    <col min="1549" max="1549" width="76.85546875" style="111" customWidth="1"/>
    <col min="1550" max="1792" width="9.140625" style="111"/>
    <col min="1793" max="1793" width="4.28515625" style="111" customWidth="1"/>
    <col min="1794" max="1794" width="11.28515625" style="111" customWidth="1"/>
    <col min="1795" max="1795" width="50.85546875" style="111" customWidth="1"/>
    <col min="1796" max="1796" width="16.7109375" style="111" customWidth="1"/>
    <col min="1797" max="1797" width="18.42578125" style="111" customWidth="1"/>
    <col min="1798" max="1798" width="15.85546875" style="111" bestFit="1" customWidth="1"/>
    <col min="1799" max="1801" width="18.42578125" style="111" customWidth="1"/>
    <col min="1802" max="1802" width="15.5703125" style="111" customWidth="1"/>
    <col min="1803" max="1803" width="15.140625" style="111" customWidth="1"/>
    <col min="1804" max="1804" width="16.28515625" style="111" customWidth="1"/>
    <col min="1805" max="1805" width="76.85546875" style="111" customWidth="1"/>
    <col min="1806" max="2048" width="9.140625" style="111"/>
    <col min="2049" max="2049" width="4.28515625" style="111" customWidth="1"/>
    <col min="2050" max="2050" width="11.28515625" style="111" customWidth="1"/>
    <col min="2051" max="2051" width="50.85546875" style="111" customWidth="1"/>
    <col min="2052" max="2052" width="16.7109375" style="111" customWidth="1"/>
    <col min="2053" max="2053" width="18.42578125" style="111" customWidth="1"/>
    <col min="2054" max="2054" width="15.85546875" style="111" bestFit="1" customWidth="1"/>
    <col min="2055" max="2057" width="18.42578125" style="111" customWidth="1"/>
    <col min="2058" max="2058" width="15.5703125" style="111" customWidth="1"/>
    <col min="2059" max="2059" width="15.140625" style="111" customWidth="1"/>
    <col min="2060" max="2060" width="16.28515625" style="111" customWidth="1"/>
    <col min="2061" max="2061" width="76.85546875" style="111" customWidth="1"/>
    <col min="2062" max="2304" width="9.140625" style="111"/>
    <col min="2305" max="2305" width="4.28515625" style="111" customWidth="1"/>
    <col min="2306" max="2306" width="11.28515625" style="111" customWidth="1"/>
    <col min="2307" max="2307" width="50.85546875" style="111" customWidth="1"/>
    <col min="2308" max="2308" width="16.7109375" style="111" customWidth="1"/>
    <col min="2309" max="2309" width="18.42578125" style="111" customWidth="1"/>
    <col min="2310" max="2310" width="15.85546875" style="111" bestFit="1" customWidth="1"/>
    <col min="2311" max="2313" width="18.42578125" style="111" customWidth="1"/>
    <col min="2314" max="2314" width="15.5703125" style="111" customWidth="1"/>
    <col min="2315" max="2315" width="15.140625" style="111" customWidth="1"/>
    <col min="2316" max="2316" width="16.28515625" style="111" customWidth="1"/>
    <col min="2317" max="2317" width="76.85546875" style="111" customWidth="1"/>
    <col min="2318" max="2560" width="9.140625" style="111"/>
    <col min="2561" max="2561" width="4.28515625" style="111" customWidth="1"/>
    <col min="2562" max="2562" width="11.28515625" style="111" customWidth="1"/>
    <col min="2563" max="2563" width="50.85546875" style="111" customWidth="1"/>
    <col min="2564" max="2564" width="16.7109375" style="111" customWidth="1"/>
    <col min="2565" max="2565" width="18.42578125" style="111" customWidth="1"/>
    <col min="2566" max="2566" width="15.85546875" style="111" bestFit="1" customWidth="1"/>
    <col min="2567" max="2569" width="18.42578125" style="111" customWidth="1"/>
    <col min="2570" max="2570" width="15.5703125" style="111" customWidth="1"/>
    <col min="2571" max="2571" width="15.140625" style="111" customWidth="1"/>
    <col min="2572" max="2572" width="16.28515625" style="111" customWidth="1"/>
    <col min="2573" max="2573" width="76.85546875" style="111" customWidth="1"/>
    <col min="2574" max="2816" width="9.140625" style="111"/>
    <col min="2817" max="2817" width="4.28515625" style="111" customWidth="1"/>
    <col min="2818" max="2818" width="11.28515625" style="111" customWidth="1"/>
    <col min="2819" max="2819" width="50.85546875" style="111" customWidth="1"/>
    <col min="2820" max="2820" width="16.7109375" style="111" customWidth="1"/>
    <col min="2821" max="2821" width="18.42578125" style="111" customWidth="1"/>
    <col min="2822" max="2822" width="15.85546875" style="111" bestFit="1" customWidth="1"/>
    <col min="2823" max="2825" width="18.42578125" style="111" customWidth="1"/>
    <col min="2826" max="2826" width="15.5703125" style="111" customWidth="1"/>
    <col min="2827" max="2827" width="15.140625" style="111" customWidth="1"/>
    <col min="2828" max="2828" width="16.28515625" style="111" customWidth="1"/>
    <col min="2829" max="2829" width="76.85546875" style="111" customWidth="1"/>
    <col min="2830" max="3072" width="9.140625" style="111"/>
    <col min="3073" max="3073" width="4.28515625" style="111" customWidth="1"/>
    <col min="3074" max="3074" width="11.28515625" style="111" customWidth="1"/>
    <col min="3075" max="3075" width="50.85546875" style="111" customWidth="1"/>
    <col min="3076" max="3076" width="16.7109375" style="111" customWidth="1"/>
    <col min="3077" max="3077" width="18.42578125" style="111" customWidth="1"/>
    <col min="3078" max="3078" width="15.85546875" style="111" bestFit="1" customWidth="1"/>
    <col min="3079" max="3081" width="18.42578125" style="111" customWidth="1"/>
    <col min="3082" max="3082" width="15.5703125" style="111" customWidth="1"/>
    <col min="3083" max="3083" width="15.140625" style="111" customWidth="1"/>
    <col min="3084" max="3084" width="16.28515625" style="111" customWidth="1"/>
    <col min="3085" max="3085" width="76.85546875" style="111" customWidth="1"/>
    <col min="3086" max="3328" width="9.140625" style="111"/>
    <col min="3329" max="3329" width="4.28515625" style="111" customWidth="1"/>
    <col min="3330" max="3330" width="11.28515625" style="111" customWidth="1"/>
    <col min="3331" max="3331" width="50.85546875" style="111" customWidth="1"/>
    <col min="3332" max="3332" width="16.7109375" style="111" customWidth="1"/>
    <col min="3333" max="3333" width="18.42578125" style="111" customWidth="1"/>
    <col min="3334" max="3334" width="15.85546875" style="111" bestFit="1" customWidth="1"/>
    <col min="3335" max="3337" width="18.42578125" style="111" customWidth="1"/>
    <col min="3338" max="3338" width="15.5703125" style="111" customWidth="1"/>
    <col min="3339" max="3339" width="15.140625" style="111" customWidth="1"/>
    <col min="3340" max="3340" width="16.28515625" style="111" customWidth="1"/>
    <col min="3341" max="3341" width="76.85546875" style="111" customWidth="1"/>
    <col min="3342" max="3584" width="9.140625" style="111"/>
    <col min="3585" max="3585" width="4.28515625" style="111" customWidth="1"/>
    <col min="3586" max="3586" width="11.28515625" style="111" customWidth="1"/>
    <col min="3587" max="3587" width="50.85546875" style="111" customWidth="1"/>
    <col min="3588" max="3588" width="16.7109375" style="111" customWidth="1"/>
    <col min="3589" max="3589" width="18.42578125" style="111" customWidth="1"/>
    <col min="3590" max="3590" width="15.85546875" style="111" bestFit="1" customWidth="1"/>
    <col min="3591" max="3593" width="18.42578125" style="111" customWidth="1"/>
    <col min="3594" max="3594" width="15.5703125" style="111" customWidth="1"/>
    <col min="3595" max="3595" width="15.140625" style="111" customWidth="1"/>
    <col min="3596" max="3596" width="16.28515625" style="111" customWidth="1"/>
    <col min="3597" max="3597" width="76.85546875" style="111" customWidth="1"/>
    <col min="3598" max="3840" width="9.140625" style="111"/>
    <col min="3841" max="3841" width="4.28515625" style="111" customWidth="1"/>
    <col min="3842" max="3842" width="11.28515625" style="111" customWidth="1"/>
    <col min="3843" max="3843" width="50.85546875" style="111" customWidth="1"/>
    <col min="3844" max="3844" width="16.7109375" style="111" customWidth="1"/>
    <col min="3845" max="3845" width="18.42578125" style="111" customWidth="1"/>
    <col min="3846" max="3846" width="15.85546875" style="111" bestFit="1" customWidth="1"/>
    <col min="3847" max="3849" width="18.42578125" style="111" customWidth="1"/>
    <col min="3850" max="3850" width="15.5703125" style="111" customWidth="1"/>
    <col min="3851" max="3851" width="15.140625" style="111" customWidth="1"/>
    <col min="3852" max="3852" width="16.28515625" style="111" customWidth="1"/>
    <col min="3853" max="3853" width="76.85546875" style="111" customWidth="1"/>
    <col min="3854" max="4096" width="9.140625" style="111"/>
    <col min="4097" max="4097" width="4.28515625" style="111" customWidth="1"/>
    <col min="4098" max="4098" width="11.28515625" style="111" customWidth="1"/>
    <col min="4099" max="4099" width="50.85546875" style="111" customWidth="1"/>
    <col min="4100" max="4100" width="16.7109375" style="111" customWidth="1"/>
    <col min="4101" max="4101" width="18.42578125" style="111" customWidth="1"/>
    <col min="4102" max="4102" width="15.85546875" style="111" bestFit="1" customWidth="1"/>
    <col min="4103" max="4105" width="18.42578125" style="111" customWidth="1"/>
    <col min="4106" max="4106" width="15.5703125" style="111" customWidth="1"/>
    <col min="4107" max="4107" width="15.140625" style="111" customWidth="1"/>
    <col min="4108" max="4108" width="16.28515625" style="111" customWidth="1"/>
    <col min="4109" max="4109" width="76.85546875" style="111" customWidth="1"/>
    <col min="4110" max="4352" width="9.140625" style="111"/>
    <col min="4353" max="4353" width="4.28515625" style="111" customWidth="1"/>
    <col min="4354" max="4354" width="11.28515625" style="111" customWidth="1"/>
    <col min="4355" max="4355" width="50.85546875" style="111" customWidth="1"/>
    <col min="4356" max="4356" width="16.7109375" style="111" customWidth="1"/>
    <col min="4357" max="4357" width="18.42578125" style="111" customWidth="1"/>
    <col min="4358" max="4358" width="15.85546875" style="111" bestFit="1" customWidth="1"/>
    <col min="4359" max="4361" width="18.42578125" style="111" customWidth="1"/>
    <col min="4362" max="4362" width="15.5703125" style="111" customWidth="1"/>
    <col min="4363" max="4363" width="15.140625" style="111" customWidth="1"/>
    <col min="4364" max="4364" width="16.28515625" style="111" customWidth="1"/>
    <col min="4365" max="4365" width="76.85546875" style="111" customWidth="1"/>
    <col min="4366" max="4608" width="9.140625" style="111"/>
    <col min="4609" max="4609" width="4.28515625" style="111" customWidth="1"/>
    <col min="4610" max="4610" width="11.28515625" style="111" customWidth="1"/>
    <col min="4611" max="4611" width="50.85546875" style="111" customWidth="1"/>
    <col min="4612" max="4612" width="16.7109375" style="111" customWidth="1"/>
    <col min="4613" max="4613" width="18.42578125" style="111" customWidth="1"/>
    <col min="4614" max="4614" width="15.85546875" style="111" bestFit="1" customWidth="1"/>
    <col min="4615" max="4617" width="18.42578125" style="111" customWidth="1"/>
    <col min="4618" max="4618" width="15.5703125" style="111" customWidth="1"/>
    <col min="4619" max="4619" width="15.140625" style="111" customWidth="1"/>
    <col min="4620" max="4620" width="16.28515625" style="111" customWidth="1"/>
    <col min="4621" max="4621" width="76.85546875" style="111" customWidth="1"/>
    <col min="4622" max="4864" width="9.140625" style="111"/>
    <col min="4865" max="4865" width="4.28515625" style="111" customWidth="1"/>
    <col min="4866" max="4866" width="11.28515625" style="111" customWidth="1"/>
    <col min="4867" max="4867" width="50.85546875" style="111" customWidth="1"/>
    <col min="4868" max="4868" width="16.7109375" style="111" customWidth="1"/>
    <col min="4869" max="4869" width="18.42578125" style="111" customWidth="1"/>
    <col min="4870" max="4870" width="15.85546875" style="111" bestFit="1" customWidth="1"/>
    <col min="4871" max="4873" width="18.42578125" style="111" customWidth="1"/>
    <col min="4874" max="4874" width="15.5703125" style="111" customWidth="1"/>
    <col min="4875" max="4875" width="15.140625" style="111" customWidth="1"/>
    <col min="4876" max="4876" width="16.28515625" style="111" customWidth="1"/>
    <col min="4877" max="4877" width="76.85546875" style="111" customWidth="1"/>
    <col min="4878" max="5120" width="9.140625" style="111"/>
    <col min="5121" max="5121" width="4.28515625" style="111" customWidth="1"/>
    <col min="5122" max="5122" width="11.28515625" style="111" customWidth="1"/>
    <col min="5123" max="5123" width="50.85546875" style="111" customWidth="1"/>
    <col min="5124" max="5124" width="16.7109375" style="111" customWidth="1"/>
    <col min="5125" max="5125" width="18.42578125" style="111" customWidth="1"/>
    <col min="5126" max="5126" width="15.85546875" style="111" bestFit="1" customWidth="1"/>
    <col min="5127" max="5129" width="18.42578125" style="111" customWidth="1"/>
    <col min="5130" max="5130" width="15.5703125" style="111" customWidth="1"/>
    <col min="5131" max="5131" width="15.140625" style="111" customWidth="1"/>
    <col min="5132" max="5132" width="16.28515625" style="111" customWidth="1"/>
    <col min="5133" max="5133" width="76.85546875" style="111" customWidth="1"/>
    <col min="5134" max="5376" width="9.140625" style="111"/>
    <col min="5377" max="5377" width="4.28515625" style="111" customWidth="1"/>
    <col min="5378" max="5378" width="11.28515625" style="111" customWidth="1"/>
    <col min="5379" max="5379" width="50.85546875" style="111" customWidth="1"/>
    <col min="5380" max="5380" width="16.7109375" style="111" customWidth="1"/>
    <col min="5381" max="5381" width="18.42578125" style="111" customWidth="1"/>
    <col min="5382" max="5382" width="15.85546875" style="111" bestFit="1" customWidth="1"/>
    <col min="5383" max="5385" width="18.42578125" style="111" customWidth="1"/>
    <col min="5386" max="5386" width="15.5703125" style="111" customWidth="1"/>
    <col min="5387" max="5387" width="15.140625" style="111" customWidth="1"/>
    <col min="5388" max="5388" width="16.28515625" style="111" customWidth="1"/>
    <col min="5389" max="5389" width="76.85546875" style="111" customWidth="1"/>
    <col min="5390" max="5632" width="9.140625" style="111"/>
    <col min="5633" max="5633" width="4.28515625" style="111" customWidth="1"/>
    <col min="5634" max="5634" width="11.28515625" style="111" customWidth="1"/>
    <col min="5635" max="5635" width="50.85546875" style="111" customWidth="1"/>
    <col min="5636" max="5636" width="16.7109375" style="111" customWidth="1"/>
    <col min="5637" max="5637" width="18.42578125" style="111" customWidth="1"/>
    <col min="5638" max="5638" width="15.85546875" style="111" bestFit="1" customWidth="1"/>
    <col min="5639" max="5641" width="18.42578125" style="111" customWidth="1"/>
    <col min="5642" max="5642" width="15.5703125" style="111" customWidth="1"/>
    <col min="5643" max="5643" width="15.140625" style="111" customWidth="1"/>
    <col min="5644" max="5644" width="16.28515625" style="111" customWidth="1"/>
    <col min="5645" max="5645" width="76.85546875" style="111" customWidth="1"/>
    <col min="5646" max="5888" width="9.140625" style="111"/>
    <col min="5889" max="5889" width="4.28515625" style="111" customWidth="1"/>
    <col min="5890" max="5890" width="11.28515625" style="111" customWidth="1"/>
    <col min="5891" max="5891" width="50.85546875" style="111" customWidth="1"/>
    <col min="5892" max="5892" width="16.7109375" style="111" customWidth="1"/>
    <col min="5893" max="5893" width="18.42578125" style="111" customWidth="1"/>
    <col min="5894" max="5894" width="15.85546875" style="111" bestFit="1" customWidth="1"/>
    <col min="5895" max="5897" width="18.42578125" style="111" customWidth="1"/>
    <col min="5898" max="5898" width="15.5703125" style="111" customWidth="1"/>
    <col min="5899" max="5899" width="15.140625" style="111" customWidth="1"/>
    <col min="5900" max="5900" width="16.28515625" style="111" customWidth="1"/>
    <col min="5901" max="5901" width="76.85546875" style="111" customWidth="1"/>
    <col min="5902" max="6144" width="9.140625" style="111"/>
    <col min="6145" max="6145" width="4.28515625" style="111" customWidth="1"/>
    <col min="6146" max="6146" width="11.28515625" style="111" customWidth="1"/>
    <col min="6147" max="6147" width="50.85546875" style="111" customWidth="1"/>
    <col min="6148" max="6148" width="16.7109375" style="111" customWidth="1"/>
    <col min="6149" max="6149" width="18.42578125" style="111" customWidth="1"/>
    <col min="6150" max="6150" width="15.85546875" style="111" bestFit="1" customWidth="1"/>
    <col min="6151" max="6153" width="18.42578125" style="111" customWidth="1"/>
    <col min="6154" max="6154" width="15.5703125" style="111" customWidth="1"/>
    <col min="6155" max="6155" width="15.140625" style="111" customWidth="1"/>
    <col min="6156" max="6156" width="16.28515625" style="111" customWidth="1"/>
    <col min="6157" max="6157" width="76.85546875" style="111" customWidth="1"/>
    <col min="6158" max="6400" width="9.140625" style="111"/>
    <col min="6401" max="6401" width="4.28515625" style="111" customWidth="1"/>
    <col min="6402" max="6402" width="11.28515625" style="111" customWidth="1"/>
    <col min="6403" max="6403" width="50.85546875" style="111" customWidth="1"/>
    <col min="6404" max="6404" width="16.7109375" style="111" customWidth="1"/>
    <col min="6405" max="6405" width="18.42578125" style="111" customWidth="1"/>
    <col min="6406" max="6406" width="15.85546875" style="111" bestFit="1" customWidth="1"/>
    <col min="6407" max="6409" width="18.42578125" style="111" customWidth="1"/>
    <col min="6410" max="6410" width="15.5703125" style="111" customWidth="1"/>
    <col min="6411" max="6411" width="15.140625" style="111" customWidth="1"/>
    <col min="6412" max="6412" width="16.28515625" style="111" customWidth="1"/>
    <col min="6413" max="6413" width="76.85546875" style="111" customWidth="1"/>
    <col min="6414" max="6656" width="9.140625" style="111"/>
    <col min="6657" max="6657" width="4.28515625" style="111" customWidth="1"/>
    <col min="6658" max="6658" width="11.28515625" style="111" customWidth="1"/>
    <col min="6659" max="6659" width="50.85546875" style="111" customWidth="1"/>
    <col min="6660" max="6660" width="16.7109375" style="111" customWidth="1"/>
    <col min="6661" max="6661" width="18.42578125" style="111" customWidth="1"/>
    <col min="6662" max="6662" width="15.85546875" style="111" bestFit="1" customWidth="1"/>
    <col min="6663" max="6665" width="18.42578125" style="111" customWidth="1"/>
    <col min="6666" max="6666" width="15.5703125" style="111" customWidth="1"/>
    <col min="6667" max="6667" width="15.140625" style="111" customWidth="1"/>
    <col min="6668" max="6668" width="16.28515625" style="111" customWidth="1"/>
    <col min="6669" max="6669" width="76.85546875" style="111" customWidth="1"/>
    <col min="6670" max="6912" width="9.140625" style="111"/>
    <col min="6913" max="6913" width="4.28515625" style="111" customWidth="1"/>
    <col min="6914" max="6914" width="11.28515625" style="111" customWidth="1"/>
    <col min="6915" max="6915" width="50.85546875" style="111" customWidth="1"/>
    <col min="6916" max="6916" width="16.7109375" style="111" customWidth="1"/>
    <col min="6917" max="6917" width="18.42578125" style="111" customWidth="1"/>
    <col min="6918" max="6918" width="15.85546875" style="111" bestFit="1" customWidth="1"/>
    <col min="6919" max="6921" width="18.42578125" style="111" customWidth="1"/>
    <col min="6922" max="6922" width="15.5703125" style="111" customWidth="1"/>
    <col min="6923" max="6923" width="15.140625" style="111" customWidth="1"/>
    <col min="6924" max="6924" width="16.28515625" style="111" customWidth="1"/>
    <col min="6925" max="6925" width="76.85546875" style="111" customWidth="1"/>
    <col min="6926" max="7168" width="9.140625" style="111"/>
    <col min="7169" max="7169" width="4.28515625" style="111" customWidth="1"/>
    <col min="7170" max="7170" width="11.28515625" style="111" customWidth="1"/>
    <col min="7171" max="7171" width="50.85546875" style="111" customWidth="1"/>
    <col min="7172" max="7172" width="16.7109375" style="111" customWidth="1"/>
    <col min="7173" max="7173" width="18.42578125" style="111" customWidth="1"/>
    <col min="7174" max="7174" width="15.85546875" style="111" bestFit="1" customWidth="1"/>
    <col min="7175" max="7177" width="18.42578125" style="111" customWidth="1"/>
    <col min="7178" max="7178" width="15.5703125" style="111" customWidth="1"/>
    <col min="7179" max="7179" width="15.140625" style="111" customWidth="1"/>
    <col min="7180" max="7180" width="16.28515625" style="111" customWidth="1"/>
    <col min="7181" max="7181" width="76.85546875" style="111" customWidth="1"/>
    <col min="7182" max="7424" width="9.140625" style="111"/>
    <col min="7425" max="7425" width="4.28515625" style="111" customWidth="1"/>
    <col min="7426" max="7426" width="11.28515625" style="111" customWidth="1"/>
    <col min="7427" max="7427" width="50.85546875" style="111" customWidth="1"/>
    <col min="7428" max="7428" width="16.7109375" style="111" customWidth="1"/>
    <col min="7429" max="7429" width="18.42578125" style="111" customWidth="1"/>
    <col min="7430" max="7430" width="15.85546875" style="111" bestFit="1" customWidth="1"/>
    <col min="7431" max="7433" width="18.42578125" style="111" customWidth="1"/>
    <col min="7434" max="7434" width="15.5703125" style="111" customWidth="1"/>
    <col min="7435" max="7435" width="15.140625" style="111" customWidth="1"/>
    <col min="7436" max="7436" width="16.28515625" style="111" customWidth="1"/>
    <col min="7437" max="7437" width="76.85546875" style="111" customWidth="1"/>
    <col min="7438" max="7680" width="9.140625" style="111"/>
    <col min="7681" max="7681" width="4.28515625" style="111" customWidth="1"/>
    <col min="7682" max="7682" width="11.28515625" style="111" customWidth="1"/>
    <col min="7683" max="7683" width="50.85546875" style="111" customWidth="1"/>
    <col min="7684" max="7684" width="16.7109375" style="111" customWidth="1"/>
    <col min="7685" max="7685" width="18.42578125" style="111" customWidth="1"/>
    <col min="7686" max="7686" width="15.85546875" style="111" bestFit="1" customWidth="1"/>
    <col min="7687" max="7689" width="18.42578125" style="111" customWidth="1"/>
    <col min="7690" max="7690" width="15.5703125" style="111" customWidth="1"/>
    <col min="7691" max="7691" width="15.140625" style="111" customWidth="1"/>
    <col min="7692" max="7692" width="16.28515625" style="111" customWidth="1"/>
    <col min="7693" max="7693" width="76.85546875" style="111" customWidth="1"/>
    <col min="7694" max="7936" width="9.140625" style="111"/>
    <col min="7937" max="7937" width="4.28515625" style="111" customWidth="1"/>
    <col min="7938" max="7938" width="11.28515625" style="111" customWidth="1"/>
    <col min="7939" max="7939" width="50.85546875" style="111" customWidth="1"/>
    <col min="7940" max="7940" width="16.7109375" style="111" customWidth="1"/>
    <col min="7941" max="7941" width="18.42578125" style="111" customWidth="1"/>
    <col min="7942" max="7942" width="15.85546875" style="111" bestFit="1" customWidth="1"/>
    <col min="7943" max="7945" width="18.42578125" style="111" customWidth="1"/>
    <col min="7946" max="7946" width="15.5703125" style="111" customWidth="1"/>
    <col min="7947" max="7947" width="15.140625" style="111" customWidth="1"/>
    <col min="7948" max="7948" width="16.28515625" style="111" customWidth="1"/>
    <col min="7949" max="7949" width="76.85546875" style="111" customWidth="1"/>
    <col min="7950" max="8192" width="9.140625" style="111"/>
    <col min="8193" max="8193" width="4.28515625" style="111" customWidth="1"/>
    <col min="8194" max="8194" width="11.28515625" style="111" customWidth="1"/>
    <col min="8195" max="8195" width="50.85546875" style="111" customWidth="1"/>
    <col min="8196" max="8196" width="16.7109375" style="111" customWidth="1"/>
    <col min="8197" max="8197" width="18.42578125" style="111" customWidth="1"/>
    <col min="8198" max="8198" width="15.85546875" style="111" bestFit="1" customWidth="1"/>
    <col min="8199" max="8201" width="18.42578125" style="111" customWidth="1"/>
    <col min="8202" max="8202" width="15.5703125" style="111" customWidth="1"/>
    <col min="8203" max="8203" width="15.140625" style="111" customWidth="1"/>
    <col min="8204" max="8204" width="16.28515625" style="111" customWidth="1"/>
    <col min="8205" max="8205" width="76.85546875" style="111" customWidth="1"/>
    <col min="8206" max="8448" width="9.140625" style="111"/>
    <col min="8449" max="8449" width="4.28515625" style="111" customWidth="1"/>
    <col min="8450" max="8450" width="11.28515625" style="111" customWidth="1"/>
    <col min="8451" max="8451" width="50.85546875" style="111" customWidth="1"/>
    <col min="8452" max="8452" width="16.7109375" style="111" customWidth="1"/>
    <col min="8453" max="8453" width="18.42578125" style="111" customWidth="1"/>
    <col min="8454" max="8454" width="15.85546875" style="111" bestFit="1" customWidth="1"/>
    <col min="8455" max="8457" width="18.42578125" style="111" customWidth="1"/>
    <col min="8458" max="8458" width="15.5703125" style="111" customWidth="1"/>
    <col min="8459" max="8459" width="15.140625" style="111" customWidth="1"/>
    <col min="8460" max="8460" width="16.28515625" style="111" customWidth="1"/>
    <col min="8461" max="8461" width="76.85546875" style="111" customWidth="1"/>
    <col min="8462" max="8704" width="9.140625" style="111"/>
    <col min="8705" max="8705" width="4.28515625" style="111" customWidth="1"/>
    <col min="8706" max="8706" width="11.28515625" style="111" customWidth="1"/>
    <col min="8707" max="8707" width="50.85546875" style="111" customWidth="1"/>
    <col min="8708" max="8708" width="16.7109375" style="111" customWidth="1"/>
    <col min="8709" max="8709" width="18.42578125" style="111" customWidth="1"/>
    <col min="8710" max="8710" width="15.85546875" style="111" bestFit="1" customWidth="1"/>
    <col min="8711" max="8713" width="18.42578125" style="111" customWidth="1"/>
    <col min="8714" max="8714" width="15.5703125" style="111" customWidth="1"/>
    <col min="8715" max="8715" width="15.140625" style="111" customWidth="1"/>
    <col min="8716" max="8716" width="16.28515625" style="111" customWidth="1"/>
    <col min="8717" max="8717" width="76.85546875" style="111" customWidth="1"/>
    <col min="8718" max="8960" width="9.140625" style="111"/>
    <col min="8961" max="8961" width="4.28515625" style="111" customWidth="1"/>
    <col min="8962" max="8962" width="11.28515625" style="111" customWidth="1"/>
    <col min="8963" max="8963" width="50.85546875" style="111" customWidth="1"/>
    <col min="8964" max="8964" width="16.7109375" style="111" customWidth="1"/>
    <col min="8965" max="8965" width="18.42578125" style="111" customWidth="1"/>
    <col min="8966" max="8966" width="15.85546875" style="111" bestFit="1" customWidth="1"/>
    <col min="8967" max="8969" width="18.42578125" style="111" customWidth="1"/>
    <col min="8970" max="8970" width="15.5703125" style="111" customWidth="1"/>
    <col min="8971" max="8971" width="15.140625" style="111" customWidth="1"/>
    <col min="8972" max="8972" width="16.28515625" style="111" customWidth="1"/>
    <col min="8973" max="8973" width="76.85546875" style="111" customWidth="1"/>
    <col min="8974" max="9216" width="9.140625" style="111"/>
    <col min="9217" max="9217" width="4.28515625" style="111" customWidth="1"/>
    <col min="9218" max="9218" width="11.28515625" style="111" customWidth="1"/>
    <col min="9219" max="9219" width="50.85546875" style="111" customWidth="1"/>
    <col min="9220" max="9220" width="16.7109375" style="111" customWidth="1"/>
    <col min="9221" max="9221" width="18.42578125" style="111" customWidth="1"/>
    <col min="9222" max="9222" width="15.85546875" style="111" bestFit="1" customWidth="1"/>
    <col min="9223" max="9225" width="18.42578125" style="111" customWidth="1"/>
    <col min="9226" max="9226" width="15.5703125" style="111" customWidth="1"/>
    <col min="9227" max="9227" width="15.140625" style="111" customWidth="1"/>
    <col min="9228" max="9228" width="16.28515625" style="111" customWidth="1"/>
    <col min="9229" max="9229" width="76.85546875" style="111" customWidth="1"/>
    <col min="9230" max="9472" width="9.140625" style="111"/>
    <col min="9473" max="9473" width="4.28515625" style="111" customWidth="1"/>
    <col min="9474" max="9474" width="11.28515625" style="111" customWidth="1"/>
    <col min="9475" max="9475" width="50.85546875" style="111" customWidth="1"/>
    <col min="9476" max="9476" width="16.7109375" style="111" customWidth="1"/>
    <col min="9477" max="9477" width="18.42578125" style="111" customWidth="1"/>
    <col min="9478" max="9478" width="15.85546875" style="111" bestFit="1" customWidth="1"/>
    <col min="9479" max="9481" width="18.42578125" style="111" customWidth="1"/>
    <col min="9482" max="9482" width="15.5703125" style="111" customWidth="1"/>
    <col min="9483" max="9483" width="15.140625" style="111" customWidth="1"/>
    <col min="9484" max="9484" width="16.28515625" style="111" customWidth="1"/>
    <col min="9485" max="9485" width="76.85546875" style="111" customWidth="1"/>
    <col min="9486" max="9728" width="9.140625" style="111"/>
    <col min="9729" max="9729" width="4.28515625" style="111" customWidth="1"/>
    <col min="9730" max="9730" width="11.28515625" style="111" customWidth="1"/>
    <col min="9731" max="9731" width="50.85546875" style="111" customWidth="1"/>
    <col min="9732" max="9732" width="16.7109375" style="111" customWidth="1"/>
    <col min="9733" max="9733" width="18.42578125" style="111" customWidth="1"/>
    <col min="9734" max="9734" width="15.85546875" style="111" bestFit="1" customWidth="1"/>
    <col min="9735" max="9737" width="18.42578125" style="111" customWidth="1"/>
    <col min="9738" max="9738" width="15.5703125" style="111" customWidth="1"/>
    <col min="9739" max="9739" width="15.140625" style="111" customWidth="1"/>
    <col min="9740" max="9740" width="16.28515625" style="111" customWidth="1"/>
    <col min="9741" max="9741" width="76.85546875" style="111" customWidth="1"/>
    <col min="9742" max="9984" width="9.140625" style="111"/>
    <col min="9985" max="9985" width="4.28515625" style="111" customWidth="1"/>
    <col min="9986" max="9986" width="11.28515625" style="111" customWidth="1"/>
    <col min="9987" max="9987" width="50.85546875" style="111" customWidth="1"/>
    <col min="9988" max="9988" width="16.7109375" style="111" customWidth="1"/>
    <col min="9989" max="9989" width="18.42578125" style="111" customWidth="1"/>
    <col min="9990" max="9990" width="15.85546875" style="111" bestFit="1" customWidth="1"/>
    <col min="9991" max="9993" width="18.42578125" style="111" customWidth="1"/>
    <col min="9994" max="9994" width="15.5703125" style="111" customWidth="1"/>
    <col min="9995" max="9995" width="15.140625" style="111" customWidth="1"/>
    <col min="9996" max="9996" width="16.28515625" style="111" customWidth="1"/>
    <col min="9997" max="9997" width="76.85546875" style="111" customWidth="1"/>
    <col min="9998" max="10240" width="9.140625" style="111"/>
    <col min="10241" max="10241" width="4.28515625" style="111" customWidth="1"/>
    <col min="10242" max="10242" width="11.28515625" style="111" customWidth="1"/>
    <col min="10243" max="10243" width="50.85546875" style="111" customWidth="1"/>
    <col min="10244" max="10244" width="16.7109375" style="111" customWidth="1"/>
    <col min="10245" max="10245" width="18.42578125" style="111" customWidth="1"/>
    <col min="10246" max="10246" width="15.85546875" style="111" bestFit="1" customWidth="1"/>
    <col min="10247" max="10249" width="18.42578125" style="111" customWidth="1"/>
    <col min="10250" max="10250" width="15.5703125" style="111" customWidth="1"/>
    <col min="10251" max="10251" width="15.140625" style="111" customWidth="1"/>
    <col min="10252" max="10252" width="16.28515625" style="111" customWidth="1"/>
    <col min="10253" max="10253" width="76.85546875" style="111" customWidth="1"/>
    <col min="10254" max="10496" width="9.140625" style="111"/>
    <col min="10497" max="10497" width="4.28515625" style="111" customWidth="1"/>
    <col min="10498" max="10498" width="11.28515625" style="111" customWidth="1"/>
    <col min="10499" max="10499" width="50.85546875" style="111" customWidth="1"/>
    <col min="10500" max="10500" width="16.7109375" style="111" customWidth="1"/>
    <col min="10501" max="10501" width="18.42578125" style="111" customWidth="1"/>
    <col min="10502" max="10502" width="15.85546875" style="111" bestFit="1" customWidth="1"/>
    <col min="10503" max="10505" width="18.42578125" style="111" customWidth="1"/>
    <col min="10506" max="10506" width="15.5703125" style="111" customWidth="1"/>
    <col min="10507" max="10507" width="15.140625" style="111" customWidth="1"/>
    <col min="10508" max="10508" width="16.28515625" style="111" customWidth="1"/>
    <col min="10509" max="10509" width="76.85546875" style="111" customWidth="1"/>
    <col min="10510" max="10752" width="9.140625" style="111"/>
    <col min="10753" max="10753" width="4.28515625" style="111" customWidth="1"/>
    <col min="10754" max="10754" width="11.28515625" style="111" customWidth="1"/>
    <col min="10755" max="10755" width="50.85546875" style="111" customWidth="1"/>
    <col min="10756" max="10756" width="16.7109375" style="111" customWidth="1"/>
    <col min="10757" max="10757" width="18.42578125" style="111" customWidth="1"/>
    <col min="10758" max="10758" width="15.85546875" style="111" bestFit="1" customWidth="1"/>
    <col min="10759" max="10761" width="18.42578125" style="111" customWidth="1"/>
    <col min="10762" max="10762" width="15.5703125" style="111" customWidth="1"/>
    <col min="10763" max="10763" width="15.140625" style="111" customWidth="1"/>
    <col min="10764" max="10764" width="16.28515625" style="111" customWidth="1"/>
    <col min="10765" max="10765" width="76.85546875" style="111" customWidth="1"/>
    <col min="10766" max="11008" width="9.140625" style="111"/>
    <col min="11009" max="11009" width="4.28515625" style="111" customWidth="1"/>
    <col min="11010" max="11010" width="11.28515625" style="111" customWidth="1"/>
    <col min="11011" max="11011" width="50.85546875" style="111" customWidth="1"/>
    <col min="11012" max="11012" width="16.7109375" style="111" customWidth="1"/>
    <col min="11013" max="11013" width="18.42578125" style="111" customWidth="1"/>
    <col min="11014" max="11014" width="15.85546875" style="111" bestFit="1" customWidth="1"/>
    <col min="11015" max="11017" width="18.42578125" style="111" customWidth="1"/>
    <col min="11018" max="11018" width="15.5703125" style="111" customWidth="1"/>
    <col min="11019" max="11019" width="15.140625" style="111" customWidth="1"/>
    <col min="11020" max="11020" width="16.28515625" style="111" customWidth="1"/>
    <col min="11021" max="11021" width="76.85546875" style="111" customWidth="1"/>
    <col min="11022" max="11264" width="9.140625" style="111"/>
    <col min="11265" max="11265" width="4.28515625" style="111" customWidth="1"/>
    <col min="11266" max="11266" width="11.28515625" style="111" customWidth="1"/>
    <col min="11267" max="11267" width="50.85546875" style="111" customWidth="1"/>
    <col min="11268" max="11268" width="16.7109375" style="111" customWidth="1"/>
    <col min="11269" max="11269" width="18.42578125" style="111" customWidth="1"/>
    <col min="11270" max="11270" width="15.85546875" style="111" bestFit="1" customWidth="1"/>
    <col min="11271" max="11273" width="18.42578125" style="111" customWidth="1"/>
    <col min="11274" max="11274" width="15.5703125" style="111" customWidth="1"/>
    <col min="11275" max="11275" width="15.140625" style="111" customWidth="1"/>
    <col min="11276" max="11276" width="16.28515625" style="111" customWidth="1"/>
    <col min="11277" max="11277" width="76.85546875" style="111" customWidth="1"/>
    <col min="11278" max="11520" width="9.140625" style="111"/>
    <col min="11521" max="11521" width="4.28515625" style="111" customWidth="1"/>
    <col min="11522" max="11522" width="11.28515625" style="111" customWidth="1"/>
    <col min="11523" max="11523" width="50.85546875" style="111" customWidth="1"/>
    <col min="11524" max="11524" width="16.7109375" style="111" customWidth="1"/>
    <col min="11525" max="11525" width="18.42578125" style="111" customWidth="1"/>
    <col min="11526" max="11526" width="15.85546875" style="111" bestFit="1" customWidth="1"/>
    <col min="11527" max="11529" width="18.42578125" style="111" customWidth="1"/>
    <col min="11530" max="11530" width="15.5703125" style="111" customWidth="1"/>
    <col min="11531" max="11531" width="15.140625" style="111" customWidth="1"/>
    <col min="11532" max="11532" width="16.28515625" style="111" customWidth="1"/>
    <col min="11533" max="11533" width="76.85546875" style="111" customWidth="1"/>
    <col min="11534" max="11776" width="9.140625" style="111"/>
    <col min="11777" max="11777" width="4.28515625" style="111" customWidth="1"/>
    <col min="11778" max="11778" width="11.28515625" style="111" customWidth="1"/>
    <col min="11779" max="11779" width="50.85546875" style="111" customWidth="1"/>
    <col min="11780" max="11780" width="16.7109375" style="111" customWidth="1"/>
    <col min="11781" max="11781" width="18.42578125" style="111" customWidth="1"/>
    <col min="11782" max="11782" width="15.85546875" style="111" bestFit="1" customWidth="1"/>
    <col min="11783" max="11785" width="18.42578125" style="111" customWidth="1"/>
    <col min="11786" max="11786" width="15.5703125" style="111" customWidth="1"/>
    <col min="11787" max="11787" width="15.140625" style="111" customWidth="1"/>
    <col min="11788" max="11788" width="16.28515625" style="111" customWidth="1"/>
    <col min="11789" max="11789" width="76.85546875" style="111" customWidth="1"/>
    <col min="11790" max="12032" width="9.140625" style="111"/>
    <col min="12033" max="12033" width="4.28515625" style="111" customWidth="1"/>
    <col min="12034" max="12034" width="11.28515625" style="111" customWidth="1"/>
    <col min="12035" max="12035" width="50.85546875" style="111" customWidth="1"/>
    <col min="12036" max="12036" width="16.7109375" style="111" customWidth="1"/>
    <col min="12037" max="12037" width="18.42578125" style="111" customWidth="1"/>
    <col min="12038" max="12038" width="15.85546875" style="111" bestFit="1" customWidth="1"/>
    <col min="12039" max="12041" width="18.42578125" style="111" customWidth="1"/>
    <col min="12042" max="12042" width="15.5703125" style="111" customWidth="1"/>
    <col min="12043" max="12043" width="15.140625" style="111" customWidth="1"/>
    <col min="12044" max="12044" width="16.28515625" style="111" customWidth="1"/>
    <col min="12045" max="12045" width="76.85546875" style="111" customWidth="1"/>
    <col min="12046" max="12288" width="9.140625" style="111"/>
    <col min="12289" max="12289" width="4.28515625" style="111" customWidth="1"/>
    <col min="12290" max="12290" width="11.28515625" style="111" customWidth="1"/>
    <col min="12291" max="12291" width="50.85546875" style="111" customWidth="1"/>
    <col min="12292" max="12292" width="16.7109375" style="111" customWidth="1"/>
    <col min="12293" max="12293" width="18.42578125" style="111" customWidth="1"/>
    <col min="12294" max="12294" width="15.85546875" style="111" bestFit="1" customWidth="1"/>
    <col min="12295" max="12297" width="18.42578125" style="111" customWidth="1"/>
    <col min="12298" max="12298" width="15.5703125" style="111" customWidth="1"/>
    <col min="12299" max="12299" width="15.140625" style="111" customWidth="1"/>
    <col min="12300" max="12300" width="16.28515625" style="111" customWidth="1"/>
    <col min="12301" max="12301" width="76.85546875" style="111" customWidth="1"/>
    <col min="12302" max="12544" width="9.140625" style="111"/>
    <col min="12545" max="12545" width="4.28515625" style="111" customWidth="1"/>
    <col min="12546" max="12546" width="11.28515625" style="111" customWidth="1"/>
    <col min="12547" max="12547" width="50.85546875" style="111" customWidth="1"/>
    <col min="12548" max="12548" width="16.7109375" style="111" customWidth="1"/>
    <col min="12549" max="12549" width="18.42578125" style="111" customWidth="1"/>
    <col min="12550" max="12550" width="15.85546875" style="111" bestFit="1" customWidth="1"/>
    <col min="12551" max="12553" width="18.42578125" style="111" customWidth="1"/>
    <col min="12554" max="12554" width="15.5703125" style="111" customWidth="1"/>
    <col min="12555" max="12555" width="15.140625" style="111" customWidth="1"/>
    <col min="12556" max="12556" width="16.28515625" style="111" customWidth="1"/>
    <col min="12557" max="12557" width="76.85546875" style="111" customWidth="1"/>
    <col min="12558" max="12800" width="9.140625" style="111"/>
    <col min="12801" max="12801" width="4.28515625" style="111" customWidth="1"/>
    <col min="12802" max="12802" width="11.28515625" style="111" customWidth="1"/>
    <col min="12803" max="12803" width="50.85546875" style="111" customWidth="1"/>
    <col min="12804" max="12804" width="16.7109375" style="111" customWidth="1"/>
    <col min="12805" max="12805" width="18.42578125" style="111" customWidth="1"/>
    <col min="12806" max="12806" width="15.85546875" style="111" bestFit="1" customWidth="1"/>
    <col min="12807" max="12809" width="18.42578125" style="111" customWidth="1"/>
    <col min="12810" max="12810" width="15.5703125" style="111" customWidth="1"/>
    <col min="12811" max="12811" width="15.140625" style="111" customWidth="1"/>
    <col min="12812" max="12812" width="16.28515625" style="111" customWidth="1"/>
    <col min="12813" max="12813" width="76.85546875" style="111" customWidth="1"/>
    <col min="12814" max="13056" width="9.140625" style="111"/>
    <col min="13057" max="13057" width="4.28515625" style="111" customWidth="1"/>
    <col min="13058" max="13058" width="11.28515625" style="111" customWidth="1"/>
    <col min="13059" max="13059" width="50.85546875" style="111" customWidth="1"/>
    <col min="13060" max="13060" width="16.7109375" style="111" customWidth="1"/>
    <col min="13061" max="13061" width="18.42578125" style="111" customWidth="1"/>
    <col min="13062" max="13062" width="15.85546875" style="111" bestFit="1" customWidth="1"/>
    <col min="13063" max="13065" width="18.42578125" style="111" customWidth="1"/>
    <col min="13066" max="13066" width="15.5703125" style="111" customWidth="1"/>
    <col min="13067" max="13067" width="15.140625" style="111" customWidth="1"/>
    <col min="13068" max="13068" width="16.28515625" style="111" customWidth="1"/>
    <col min="13069" max="13069" width="76.85546875" style="111" customWidth="1"/>
    <col min="13070" max="13312" width="9.140625" style="111"/>
    <col min="13313" max="13313" width="4.28515625" style="111" customWidth="1"/>
    <col min="13314" max="13314" width="11.28515625" style="111" customWidth="1"/>
    <col min="13315" max="13315" width="50.85546875" style="111" customWidth="1"/>
    <col min="13316" max="13316" width="16.7109375" style="111" customWidth="1"/>
    <col min="13317" max="13317" width="18.42578125" style="111" customWidth="1"/>
    <col min="13318" max="13318" width="15.85546875" style="111" bestFit="1" customWidth="1"/>
    <col min="13319" max="13321" width="18.42578125" style="111" customWidth="1"/>
    <col min="13322" max="13322" width="15.5703125" style="111" customWidth="1"/>
    <col min="13323" max="13323" width="15.140625" style="111" customWidth="1"/>
    <col min="13324" max="13324" width="16.28515625" style="111" customWidth="1"/>
    <col min="13325" max="13325" width="76.85546875" style="111" customWidth="1"/>
    <col min="13326" max="13568" width="9.140625" style="111"/>
    <col min="13569" max="13569" width="4.28515625" style="111" customWidth="1"/>
    <col min="13570" max="13570" width="11.28515625" style="111" customWidth="1"/>
    <col min="13571" max="13571" width="50.85546875" style="111" customWidth="1"/>
    <col min="13572" max="13572" width="16.7109375" style="111" customWidth="1"/>
    <col min="13573" max="13573" width="18.42578125" style="111" customWidth="1"/>
    <col min="13574" max="13574" width="15.85546875" style="111" bestFit="1" customWidth="1"/>
    <col min="13575" max="13577" width="18.42578125" style="111" customWidth="1"/>
    <col min="13578" max="13578" width="15.5703125" style="111" customWidth="1"/>
    <col min="13579" max="13579" width="15.140625" style="111" customWidth="1"/>
    <col min="13580" max="13580" width="16.28515625" style="111" customWidth="1"/>
    <col min="13581" max="13581" width="76.85546875" style="111" customWidth="1"/>
    <col min="13582" max="13824" width="9.140625" style="111"/>
    <col min="13825" max="13825" width="4.28515625" style="111" customWidth="1"/>
    <col min="13826" max="13826" width="11.28515625" style="111" customWidth="1"/>
    <col min="13827" max="13827" width="50.85546875" style="111" customWidth="1"/>
    <col min="13828" max="13828" width="16.7109375" style="111" customWidth="1"/>
    <col min="13829" max="13829" width="18.42578125" style="111" customWidth="1"/>
    <col min="13830" max="13830" width="15.85546875" style="111" bestFit="1" customWidth="1"/>
    <col min="13831" max="13833" width="18.42578125" style="111" customWidth="1"/>
    <col min="13834" max="13834" width="15.5703125" style="111" customWidth="1"/>
    <col min="13835" max="13835" width="15.140625" style="111" customWidth="1"/>
    <col min="13836" max="13836" width="16.28515625" style="111" customWidth="1"/>
    <col min="13837" max="13837" width="76.85546875" style="111" customWidth="1"/>
    <col min="13838" max="14080" width="9.140625" style="111"/>
    <col min="14081" max="14081" width="4.28515625" style="111" customWidth="1"/>
    <col min="14082" max="14082" width="11.28515625" style="111" customWidth="1"/>
    <col min="14083" max="14083" width="50.85546875" style="111" customWidth="1"/>
    <col min="14084" max="14084" width="16.7109375" style="111" customWidth="1"/>
    <col min="14085" max="14085" width="18.42578125" style="111" customWidth="1"/>
    <col min="14086" max="14086" width="15.85546875" style="111" bestFit="1" customWidth="1"/>
    <col min="14087" max="14089" width="18.42578125" style="111" customWidth="1"/>
    <col min="14090" max="14090" width="15.5703125" style="111" customWidth="1"/>
    <col min="14091" max="14091" width="15.140625" style="111" customWidth="1"/>
    <col min="14092" max="14092" width="16.28515625" style="111" customWidth="1"/>
    <col min="14093" max="14093" width="76.85546875" style="111" customWidth="1"/>
    <col min="14094" max="14336" width="9.140625" style="111"/>
    <col min="14337" max="14337" width="4.28515625" style="111" customWidth="1"/>
    <col min="14338" max="14338" width="11.28515625" style="111" customWidth="1"/>
    <col min="14339" max="14339" width="50.85546875" style="111" customWidth="1"/>
    <col min="14340" max="14340" width="16.7109375" style="111" customWidth="1"/>
    <col min="14341" max="14341" width="18.42578125" style="111" customWidth="1"/>
    <col min="14342" max="14342" width="15.85546875" style="111" bestFit="1" customWidth="1"/>
    <col min="14343" max="14345" width="18.42578125" style="111" customWidth="1"/>
    <col min="14346" max="14346" width="15.5703125" style="111" customWidth="1"/>
    <col min="14347" max="14347" width="15.140625" style="111" customWidth="1"/>
    <col min="14348" max="14348" width="16.28515625" style="111" customWidth="1"/>
    <col min="14349" max="14349" width="76.85546875" style="111" customWidth="1"/>
    <col min="14350" max="14592" width="9.140625" style="111"/>
    <col min="14593" max="14593" width="4.28515625" style="111" customWidth="1"/>
    <col min="14594" max="14594" width="11.28515625" style="111" customWidth="1"/>
    <col min="14595" max="14595" width="50.85546875" style="111" customWidth="1"/>
    <col min="14596" max="14596" width="16.7109375" style="111" customWidth="1"/>
    <col min="14597" max="14597" width="18.42578125" style="111" customWidth="1"/>
    <col min="14598" max="14598" width="15.85546875" style="111" bestFit="1" customWidth="1"/>
    <col min="14599" max="14601" width="18.42578125" style="111" customWidth="1"/>
    <col min="14602" max="14602" width="15.5703125" style="111" customWidth="1"/>
    <col min="14603" max="14603" width="15.140625" style="111" customWidth="1"/>
    <col min="14604" max="14604" width="16.28515625" style="111" customWidth="1"/>
    <col min="14605" max="14605" width="76.85546875" style="111" customWidth="1"/>
    <col min="14606" max="14848" width="9.140625" style="111"/>
    <col min="14849" max="14849" width="4.28515625" style="111" customWidth="1"/>
    <col min="14850" max="14850" width="11.28515625" style="111" customWidth="1"/>
    <col min="14851" max="14851" width="50.85546875" style="111" customWidth="1"/>
    <col min="14852" max="14852" width="16.7109375" style="111" customWidth="1"/>
    <col min="14853" max="14853" width="18.42578125" style="111" customWidth="1"/>
    <col min="14854" max="14854" width="15.85546875" style="111" bestFit="1" customWidth="1"/>
    <col min="14855" max="14857" width="18.42578125" style="111" customWidth="1"/>
    <col min="14858" max="14858" width="15.5703125" style="111" customWidth="1"/>
    <col min="14859" max="14859" width="15.140625" style="111" customWidth="1"/>
    <col min="14860" max="14860" width="16.28515625" style="111" customWidth="1"/>
    <col min="14861" max="14861" width="76.85546875" style="111" customWidth="1"/>
    <col min="14862" max="15104" width="9.140625" style="111"/>
    <col min="15105" max="15105" width="4.28515625" style="111" customWidth="1"/>
    <col min="15106" max="15106" width="11.28515625" style="111" customWidth="1"/>
    <col min="15107" max="15107" width="50.85546875" style="111" customWidth="1"/>
    <col min="15108" max="15108" width="16.7109375" style="111" customWidth="1"/>
    <col min="15109" max="15109" width="18.42578125" style="111" customWidth="1"/>
    <col min="15110" max="15110" width="15.85546875" style="111" bestFit="1" customWidth="1"/>
    <col min="15111" max="15113" width="18.42578125" style="111" customWidth="1"/>
    <col min="15114" max="15114" width="15.5703125" style="111" customWidth="1"/>
    <col min="15115" max="15115" width="15.140625" style="111" customWidth="1"/>
    <col min="15116" max="15116" width="16.28515625" style="111" customWidth="1"/>
    <col min="15117" max="15117" width="76.85546875" style="111" customWidth="1"/>
    <col min="15118" max="15360" width="9.140625" style="111"/>
    <col min="15361" max="15361" width="4.28515625" style="111" customWidth="1"/>
    <col min="15362" max="15362" width="11.28515625" style="111" customWidth="1"/>
    <col min="15363" max="15363" width="50.85546875" style="111" customWidth="1"/>
    <col min="15364" max="15364" width="16.7109375" style="111" customWidth="1"/>
    <col min="15365" max="15365" width="18.42578125" style="111" customWidth="1"/>
    <col min="15366" max="15366" width="15.85546875" style="111" bestFit="1" customWidth="1"/>
    <col min="15367" max="15369" width="18.42578125" style="111" customWidth="1"/>
    <col min="15370" max="15370" width="15.5703125" style="111" customWidth="1"/>
    <col min="15371" max="15371" width="15.140625" style="111" customWidth="1"/>
    <col min="15372" max="15372" width="16.28515625" style="111" customWidth="1"/>
    <col min="15373" max="15373" width="76.85546875" style="111" customWidth="1"/>
    <col min="15374" max="15616" width="9.140625" style="111"/>
    <col min="15617" max="15617" width="4.28515625" style="111" customWidth="1"/>
    <col min="15618" max="15618" width="11.28515625" style="111" customWidth="1"/>
    <col min="15619" max="15619" width="50.85546875" style="111" customWidth="1"/>
    <col min="15620" max="15620" width="16.7109375" style="111" customWidth="1"/>
    <col min="15621" max="15621" width="18.42578125" style="111" customWidth="1"/>
    <col min="15622" max="15622" width="15.85546875" style="111" bestFit="1" customWidth="1"/>
    <col min="15623" max="15625" width="18.42578125" style="111" customWidth="1"/>
    <col min="15626" max="15626" width="15.5703125" style="111" customWidth="1"/>
    <col min="15627" max="15627" width="15.140625" style="111" customWidth="1"/>
    <col min="15628" max="15628" width="16.28515625" style="111" customWidth="1"/>
    <col min="15629" max="15629" width="76.85546875" style="111" customWidth="1"/>
    <col min="15630" max="15872" width="9.140625" style="111"/>
    <col min="15873" max="15873" width="4.28515625" style="111" customWidth="1"/>
    <col min="15874" max="15874" width="11.28515625" style="111" customWidth="1"/>
    <col min="15875" max="15875" width="50.85546875" style="111" customWidth="1"/>
    <col min="15876" max="15876" width="16.7109375" style="111" customWidth="1"/>
    <col min="15877" max="15877" width="18.42578125" style="111" customWidth="1"/>
    <col min="15878" max="15878" width="15.85546875" style="111" bestFit="1" customWidth="1"/>
    <col min="15879" max="15881" width="18.42578125" style="111" customWidth="1"/>
    <col min="15882" max="15882" width="15.5703125" style="111" customWidth="1"/>
    <col min="15883" max="15883" width="15.140625" style="111" customWidth="1"/>
    <col min="15884" max="15884" width="16.28515625" style="111" customWidth="1"/>
    <col min="15885" max="15885" width="76.85546875" style="111" customWidth="1"/>
    <col min="15886" max="16128" width="9.140625" style="111"/>
    <col min="16129" max="16129" width="4.28515625" style="111" customWidth="1"/>
    <col min="16130" max="16130" width="11.28515625" style="111" customWidth="1"/>
    <col min="16131" max="16131" width="50.85546875" style="111" customWidth="1"/>
    <col min="16132" max="16132" width="16.7109375" style="111" customWidth="1"/>
    <col min="16133" max="16133" width="18.42578125" style="111" customWidth="1"/>
    <col min="16134" max="16134" width="15.85546875" style="111" bestFit="1" customWidth="1"/>
    <col min="16135" max="16137" width="18.42578125" style="111" customWidth="1"/>
    <col min="16138" max="16138" width="15.5703125" style="111" customWidth="1"/>
    <col min="16139" max="16139" width="15.140625" style="111" customWidth="1"/>
    <col min="16140" max="16140" width="16.28515625" style="111" customWidth="1"/>
    <col min="16141" max="16141" width="76.85546875" style="111" customWidth="1"/>
    <col min="16142" max="16384" width="9.140625" style="111"/>
  </cols>
  <sheetData>
    <row r="1" spans="2:13" s="112" customFormat="1" ht="28.5" customHeight="1">
      <c r="B1" s="144" t="s">
        <v>899</v>
      </c>
      <c r="C1" s="144"/>
      <c r="D1" s="144"/>
      <c r="E1" s="144"/>
      <c r="F1" s="144"/>
      <c r="G1" s="144"/>
      <c r="H1" s="144"/>
      <c r="I1" s="144"/>
      <c r="J1" s="144"/>
      <c r="K1" s="144"/>
      <c r="L1" s="144"/>
      <c r="M1" s="144"/>
    </row>
    <row r="2" spans="2:13" s="113" customFormat="1" ht="38.25" customHeight="1">
      <c r="B2" s="145" t="s">
        <v>273</v>
      </c>
      <c r="C2" s="145" t="s">
        <v>9</v>
      </c>
      <c r="D2" s="114"/>
      <c r="E2" s="145" t="s">
        <v>900</v>
      </c>
      <c r="F2" s="145" t="s">
        <v>901</v>
      </c>
      <c r="G2" s="145"/>
      <c r="H2" s="145"/>
      <c r="I2" s="145" t="s">
        <v>902</v>
      </c>
      <c r="J2" s="145" t="s">
        <v>901</v>
      </c>
      <c r="K2" s="145"/>
      <c r="L2" s="145"/>
      <c r="M2" s="146" t="s">
        <v>903</v>
      </c>
    </row>
    <row r="3" spans="2:13" s="113" customFormat="1" ht="58.5" customHeight="1">
      <c r="B3" s="145"/>
      <c r="C3" s="145"/>
      <c r="D3" s="114" t="s">
        <v>1019</v>
      </c>
      <c r="E3" s="145"/>
      <c r="F3" s="114" t="s">
        <v>904</v>
      </c>
      <c r="G3" s="114" t="s">
        <v>905</v>
      </c>
      <c r="H3" s="114" t="s">
        <v>906</v>
      </c>
      <c r="I3" s="145"/>
      <c r="J3" s="114" t="s">
        <v>904</v>
      </c>
      <c r="K3" s="114" t="s">
        <v>905</v>
      </c>
      <c r="L3" s="114" t="s">
        <v>906</v>
      </c>
      <c r="M3" s="146"/>
    </row>
    <row r="4" spans="2:13" ht="27.75" customHeight="1">
      <c r="B4" s="115" t="s">
        <v>79</v>
      </c>
      <c r="C4" s="116" t="s">
        <v>80</v>
      </c>
      <c r="D4" s="117">
        <f>D5+D8+D18+D36+D41</f>
        <v>3126496.1</v>
      </c>
      <c r="E4" s="117">
        <f>E5+E8+E18+E36+E41</f>
        <v>3400000</v>
      </c>
      <c r="F4" s="117">
        <f t="shared" ref="F4:L4" si="0">F5+F8+F18+F36+F41</f>
        <v>3614200</v>
      </c>
      <c r="G4" s="117">
        <f t="shared" si="0"/>
        <v>3898900</v>
      </c>
      <c r="H4" s="117">
        <f t="shared" si="0"/>
        <v>4163000</v>
      </c>
      <c r="I4" s="117">
        <f t="shared" si="0"/>
        <v>3549500</v>
      </c>
      <c r="J4" s="117">
        <f t="shared" si="0"/>
        <v>3652600</v>
      </c>
      <c r="K4" s="117">
        <f t="shared" si="0"/>
        <v>3898900</v>
      </c>
      <c r="L4" s="117">
        <f t="shared" si="0"/>
        <v>4163000</v>
      </c>
      <c r="M4" s="115"/>
    </row>
    <row r="5" spans="2:13" ht="29.25" customHeight="1">
      <c r="B5" s="118" t="s">
        <v>81</v>
      </c>
      <c r="C5" s="116" t="s">
        <v>82</v>
      </c>
      <c r="D5" s="116">
        <f t="shared" ref="D5:L5" si="1">D6+D7</f>
        <v>2230000</v>
      </c>
      <c r="E5" s="116">
        <f t="shared" si="1"/>
        <v>2474200</v>
      </c>
      <c r="F5" s="116">
        <f t="shared" si="1"/>
        <v>2686600</v>
      </c>
      <c r="G5" s="116">
        <f t="shared" si="1"/>
        <v>2964900</v>
      </c>
      <c r="H5" s="116">
        <f t="shared" si="1"/>
        <v>3229000</v>
      </c>
      <c r="I5" s="116">
        <f t="shared" si="1"/>
        <v>2623700</v>
      </c>
      <c r="J5" s="116">
        <f t="shared" si="1"/>
        <v>2723700</v>
      </c>
      <c r="K5" s="116">
        <f t="shared" si="1"/>
        <v>2964900</v>
      </c>
      <c r="L5" s="116">
        <f t="shared" si="1"/>
        <v>3229000</v>
      </c>
      <c r="M5" s="118"/>
    </row>
    <row r="6" spans="2:13" ht="59.25" customHeight="1">
      <c r="B6" s="118"/>
      <c r="C6" s="119" t="s">
        <v>1020</v>
      </c>
      <c r="D6" s="120">
        <v>2110000</v>
      </c>
      <c r="E6" s="121">
        <v>2353000</v>
      </c>
      <c r="F6" s="121">
        <v>2564000</v>
      </c>
      <c r="G6" s="121">
        <v>2841100</v>
      </c>
      <c r="H6" s="121">
        <v>3105000</v>
      </c>
      <c r="I6" s="121">
        <v>2500000</v>
      </c>
      <c r="J6" s="121">
        <v>2600000</v>
      </c>
      <c r="K6" s="121">
        <v>2841100</v>
      </c>
      <c r="L6" s="121">
        <v>3105000</v>
      </c>
      <c r="M6" s="118" t="s">
        <v>1021</v>
      </c>
    </row>
    <row r="7" spans="2:13" ht="95.25" customHeight="1">
      <c r="B7" s="118"/>
      <c r="C7" s="119" t="s">
        <v>1022</v>
      </c>
      <c r="D7" s="120">
        <v>120000</v>
      </c>
      <c r="E7" s="121">
        <v>121200</v>
      </c>
      <c r="F7" s="121">
        <v>122600</v>
      </c>
      <c r="G7" s="121">
        <v>123800</v>
      </c>
      <c r="H7" s="121">
        <v>124000</v>
      </c>
      <c r="I7" s="121">
        <v>123700</v>
      </c>
      <c r="J7" s="121">
        <v>123700</v>
      </c>
      <c r="K7" s="121">
        <v>123800</v>
      </c>
      <c r="L7" s="121">
        <v>124000</v>
      </c>
      <c r="M7" s="118" t="s">
        <v>1023</v>
      </c>
    </row>
    <row r="8" spans="2:13" ht="50.25" customHeight="1">
      <c r="B8" s="115" t="s">
        <v>83</v>
      </c>
      <c r="C8" s="116" t="s">
        <v>84</v>
      </c>
      <c r="D8" s="116">
        <f>SUM(D9:D17)</f>
        <v>793000</v>
      </c>
      <c r="E8" s="122">
        <f>SUM(E9:E17)</f>
        <v>807570</v>
      </c>
      <c r="F8" s="122">
        <f t="shared" ref="F8:L8" si="2">SUM(F9:F17)</f>
        <v>807570</v>
      </c>
      <c r="G8" s="122">
        <f t="shared" si="2"/>
        <v>808000</v>
      </c>
      <c r="H8" s="122">
        <f t="shared" si="2"/>
        <v>808000</v>
      </c>
      <c r="I8" s="122">
        <f t="shared" si="2"/>
        <v>807570</v>
      </c>
      <c r="J8" s="122">
        <f t="shared" si="2"/>
        <v>807570</v>
      </c>
      <c r="K8" s="122">
        <f t="shared" si="2"/>
        <v>808000</v>
      </c>
      <c r="L8" s="122">
        <f t="shared" si="2"/>
        <v>808000</v>
      </c>
      <c r="M8" s="115"/>
    </row>
    <row r="9" spans="2:13" ht="29.25" customHeight="1">
      <c r="B9" s="118"/>
      <c r="C9" s="119" t="s">
        <v>1024</v>
      </c>
      <c r="D9" s="120">
        <v>350760</v>
      </c>
      <c r="E9" s="121">
        <v>342000</v>
      </c>
      <c r="F9" s="121">
        <f t="shared" ref="F9:H14" si="3">E9</f>
        <v>342000</v>
      </c>
      <c r="G9" s="121">
        <f t="shared" si="3"/>
        <v>342000</v>
      </c>
      <c r="H9" s="121">
        <f t="shared" si="3"/>
        <v>342000</v>
      </c>
      <c r="I9" s="121">
        <v>342000</v>
      </c>
      <c r="J9" s="121">
        <v>342000</v>
      </c>
      <c r="K9" s="121">
        <v>342000</v>
      </c>
      <c r="L9" s="121">
        <v>342000</v>
      </c>
      <c r="M9" s="118" t="s">
        <v>1025</v>
      </c>
    </row>
    <row r="10" spans="2:13" ht="33.75" customHeight="1">
      <c r="B10" s="118"/>
      <c r="C10" s="119" t="s">
        <v>1026</v>
      </c>
      <c r="D10" s="120">
        <v>272150</v>
      </c>
      <c r="E10" s="121">
        <v>293500</v>
      </c>
      <c r="F10" s="121">
        <f t="shared" si="3"/>
        <v>293500</v>
      </c>
      <c r="G10" s="121">
        <f t="shared" si="3"/>
        <v>293500</v>
      </c>
      <c r="H10" s="121">
        <f t="shared" si="3"/>
        <v>293500</v>
      </c>
      <c r="I10" s="121">
        <v>293500</v>
      </c>
      <c r="J10" s="121">
        <v>293500</v>
      </c>
      <c r="K10" s="121">
        <v>293500</v>
      </c>
      <c r="L10" s="121">
        <v>293500</v>
      </c>
      <c r="M10" s="118" t="s">
        <v>1027</v>
      </c>
    </row>
    <row r="11" spans="2:13" ht="33.75" customHeight="1">
      <c r="B11" s="118"/>
      <c r="C11" s="119" t="s">
        <v>1028</v>
      </c>
      <c r="D11" s="120">
        <v>126000</v>
      </c>
      <c r="E11" s="121">
        <v>124956</v>
      </c>
      <c r="F11" s="121">
        <f t="shared" si="3"/>
        <v>124956</v>
      </c>
      <c r="G11" s="121">
        <v>125386</v>
      </c>
      <c r="H11" s="121">
        <v>125386</v>
      </c>
      <c r="I11" s="121">
        <v>124956</v>
      </c>
      <c r="J11" s="121">
        <v>124956</v>
      </c>
      <c r="K11" s="121">
        <v>125386</v>
      </c>
      <c r="L11" s="121">
        <v>125386</v>
      </c>
      <c r="M11" s="118" t="s">
        <v>1029</v>
      </c>
    </row>
    <row r="12" spans="2:13" ht="33.75" customHeight="1">
      <c r="B12" s="118"/>
      <c r="C12" s="123" t="s">
        <v>1030</v>
      </c>
      <c r="D12" s="120">
        <v>550</v>
      </c>
      <c r="E12" s="121">
        <v>0</v>
      </c>
      <c r="F12" s="121">
        <v>0</v>
      </c>
      <c r="G12" s="121">
        <v>0</v>
      </c>
      <c r="H12" s="121">
        <v>0</v>
      </c>
      <c r="I12" s="121">
        <v>0</v>
      </c>
      <c r="J12" s="121">
        <v>0</v>
      </c>
      <c r="K12" s="121">
        <v>0</v>
      </c>
      <c r="L12" s="121">
        <v>0</v>
      </c>
      <c r="M12" s="118" t="s">
        <v>1031</v>
      </c>
    </row>
    <row r="13" spans="2:13" ht="52.5" customHeight="1">
      <c r="B13" s="118"/>
      <c r="C13" s="119" t="s">
        <v>1032</v>
      </c>
      <c r="D13" s="120">
        <v>22000</v>
      </c>
      <c r="E13" s="121">
        <v>25000</v>
      </c>
      <c r="F13" s="121">
        <f t="shared" si="3"/>
        <v>25000</v>
      </c>
      <c r="G13" s="121">
        <f t="shared" si="3"/>
        <v>25000</v>
      </c>
      <c r="H13" s="121">
        <f t="shared" si="3"/>
        <v>25000</v>
      </c>
      <c r="I13" s="121">
        <v>25000</v>
      </c>
      <c r="J13" s="121">
        <v>25000</v>
      </c>
      <c r="K13" s="121">
        <v>25000</v>
      </c>
      <c r="L13" s="121">
        <v>25000</v>
      </c>
      <c r="M13" s="118" t="s">
        <v>1033</v>
      </c>
    </row>
    <row r="14" spans="2:13" ht="33.75" customHeight="1">
      <c r="B14" s="118"/>
      <c r="C14" s="119" t="s">
        <v>1034</v>
      </c>
      <c r="D14" s="120">
        <v>15000</v>
      </c>
      <c r="E14" s="121">
        <v>15900</v>
      </c>
      <c r="F14" s="121">
        <f t="shared" si="3"/>
        <v>15900</v>
      </c>
      <c r="G14" s="121">
        <f t="shared" si="3"/>
        <v>15900</v>
      </c>
      <c r="H14" s="121">
        <f t="shared" si="3"/>
        <v>15900</v>
      </c>
      <c r="I14" s="121">
        <v>15900</v>
      </c>
      <c r="J14" s="121">
        <v>15900</v>
      </c>
      <c r="K14" s="121">
        <v>15900</v>
      </c>
      <c r="L14" s="121">
        <v>15900</v>
      </c>
      <c r="M14" s="118"/>
    </row>
    <row r="15" spans="2:13" ht="41.25" customHeight="1">
      <c r="B15" s="118"/>
      <c r="C15" s="119" t="s">
        <v>1035</v>
      </c>
      <c r="D15" s="120">
        <v>1300</v>
      </c>
      <c r="E15" s="124">
        <v>1280</v>
      </c>
      <c r="F15" s="124">
        <v>1280</v>
      </c>
      <c r="G15" s="124">
        <v>1280</v>
      </c>
      <c r="H15" s="124">
        <v>1280</v>
      </c>
      <c r="I15" s="124">
        <v>1280</v>
      </c>
      <c r="J15" s="124">
        <v>1280</v>
      </c>
      <c r="K15" s="124">
        <v>1280</v>
      </c>
      <c r="L15" s="124">
        <v>1280</v>
      </c>
      <c r="M15" s="118" t="s">
        <v>1036</v>
      </c>
    </row>
    <row r="16" spans="2:13" ht="27.75" customHeight="1">
      <c r="B16" s="115"/>
      <c r="C16" s="119" t="s">
        <v>1037</v>
      </c>
      <c r="D16" s="120">
        <v>4900</v>
      </c>
      <c r="E16" s="124">
        <v>4750</v>
      </c>
      <c r="F16" s="124">
        <v>4750</v>
      </c>
      <c r="G16" s="124">
        <v>4750</v>
      </c>
      <c r="H16" s="124">
        <v>4750</v>
      </c>
      <c r="I16" s="124">
        <v>4750</v>
      </c>
      <c r="J16" s="124">
        <v>4750</v>
      </c>
      <c r="K16" s="124">
        <v>4750</v>
      </c>
      <c r="L16" s="124">
        <v>4750</v>
      </c>
      <c r="M16" s="118" t="s">
        <v>1038</v>
      </c>
    </row>
    <row r="17" spans="2:13" ht="29.25" customHeight="1">
      <c r="B17" s="118"/>
      <c r="C17" s="119" t="s">
        <v>1039</v>
      </c>
      <c r="D17" s="120">
        <v>340</v>
      </c>
      <c r="E17" s="124">
        <v>184</v>
      </c>
      <c r="F17" s="124">
        <v>184</v>
      </c>
      <c r="G17" s="124">
        <v>184</v>
      </c>
      <c r="H17" s="124">
        <v>184</v>
      </c>
      <c r="I17" s="124">
        <v>184</v>
      </c>
      <c r="J17" s="124">
        <v>184</v>
      </c>
      <c r="K17" s="124">
        <v>184</v>
      </c>
      <c r="L17" s="124">
        <v>184</v>
      </c>
      <c r="M17" s="120"/>
    </row>
    <row r="18" spans="2:13" ht="30.75" customHeight="1">
      <c r="B18" s="118" t="s">
        <v>85</v>
      </c>
      <c r="C18" s="116" t="s">
        <v>86</v>
      </c>
      <c r="D18" s="116">
        <f t="shared" ref="D18:L18" si="4">SUM(D19:D35)</f>
        <v>37896.1</v>
      </c>
      <c r="E18" s="122">
        <f t="shared" si="4"/>
        <v>42230</v>
      </c>
      <c r="F18" s="122">
        <f t="shared" si="4"/>
        <v>44030</v>
      </c>
      <c r="G18" s="122">
        <f t="shared" si="4"/>
        <v>50000</v>
      </c>
      <c r="H18" s="122">
        <f t="shared" si="4"/>
        <v>50000</v>
      </c>
      <c r="I18" s="122">
        <f t="shared" si="4"/>
        <v>42230</v>
      </c>
      <c r="J18" s="122">
        <f t="shared" si="4"/>
        <v>45330</v>
      </c>
      <c r="K18" s="122">
        <f t="shared" si="4"/>
        <v>50000</v>
      </c>
      <c r="L18" s="122">
        <f t="shared" si="4"/>
        <v>50000</v>
      </c>
      <c r="M18" s="120"/>
    </row>
    <row r="19" spans="2:13" ht="108" customHeight="1">
      <c r="B19" s="118"/>
      <c r="C19" s="119" t="s">
        <v>1040</v>
      </c>
      <c r="D19" s="120">
        <v>1300</v>
      </c>
      <c r="E19" s="121">
        <v>1900</v>
      </c>
      <c r="F19" s="121">
        <v>1900</v>
      </c>
      <c r="G19" s="121">
        <v>2000</v>
      </c>
      <c r="H19" s="121">
        <v>2000</v>
      </c>
      <c r="I19" s="121">
        <v>1900</v>
      </c>
      <c r="J19" s="121">
        <v>1900</v>
      </c>
      <c r="K19" s="121">
        <v>2000</v>
      </c>
      <c r="L19" s="121">
        <v>2000</v>
      </c>
      <c r="M19" s="125" t="s">
        <v>1062</v>
      </c>
    </row>
    <row r="20" spans="2:13" ht="32.25" customHeight="1">
      <c r="B20" s="119"/>
      <c r="C20" s="119" t="s">
        <v>90</v>
      </c>
      <c r="D20" s="120">
        <v>3200</v>
      </c>
      <c r="E20" s="121">
        <v>4200</v>
      </c>
      <c r="F20" s="121">
        <v>4200</v>
      </c>
      <c r="G20" s="121">
        <v>4500</v>
      </c>
      <c r="H20" s="121">
        <v>4500</v>
      </c>
      <c r="I20" s="121">
        <v>4200</v>
      </c>
      <c r="J20" s="121">
        <v>4200</v>
      </c>
      <c r="K20" s="121">
        <v>4500</v>
      </c>
      <c r="L20" s="121">
        <v>4500</v>
      </c>
      <c r="M20" s="126" t="s">
        <v>1041</v>
      </c>
    </row>
    <row r="21" spans="2:13" ht="15.75" customHeight="1">
      <c r="B21" s="119"/>
      <c r="C21" s="123" t="s">
        <v>1042</v>
      </c>
      <c r="D21" s="120">
        <v>3440</v>
      </c>
      <c r="E21" s="121">
        <v>4000</v>
      </c>
      <c r="F21" s="121">
        <v>4000</v>
      </c>
      <c r="G21" s="121">
        <v>5000</v>
      </c>
      <c r="H21" s="121">
        <v>5000</v>
      </c>
      <c r="I21" s="121">
        <v>4000</v>
      </c>
      <c r="J21" s="121">
        <v>4000</v>
      </c>
      <c r="K21" s="121">
        <v>5000</v>
      </c>
      <c r="L21" s="121">
        <v>5000</v>
      </c>
      <c r="M21" s="120"/>
    </row>
    <row r="22" spans="2:13" ht="37.5" customHeight="1">
      <c r="B22" s="119"/>
      <c r="C22" s="123" t="s">
        <v>94</v>
      </c>
      <c r="D22" s="120">
        <v>20</v>
      </c>
      <c r="E22" s="121">
        <v>20</v>
      </c>
      <c r="F22" s="121">
        <v>40</v>
      </c>
      <c r="G22" s="121">
        <v>40</v>
      </c>
      <c r="H22" s="121">
        <v>40</v>
      </c>
      <c r="I22" s="121">
        <v>20</v>
      </c>
      <c r="J22" s="121">
        <v>40</v>
      </c>
      <c r="K22" s="121">
        <v>40</v>
      </c>
      <c r="L22" s="121">
        <v>40</v>
      </c>
      <c r="M22" s="120"/>
    </row>
    <row r="23" spans="2:13" ht="105">
      <c r="B23" s="119"/>
      <c r="C23" s="119" t="s">
        <v>96</v>
      </c>
      <c r="D23" s="120">
        <v>6300</v>
      </c>
      <c r="E23" s="121">
        <v>6300</v>
      </c>
      <c r="F23" s="121">
        <v>6750</v>
      </c>
      <c r="G23" s="121">
        <v>6900</v>
      </c>
      <c r="H23" s="121">
        <f>G23</f>
        <v>6900</v>
      </c>
      <c r="I23" s="121">
        <v>6300</v>
      </c>
      <c r="J23" s="121">
        <v>6750</v>
      </c>
      <c r="K23" s="121">
        <v>6900</v>
      </c>
      <c r="L23" s="121">
        <f>K23</f>
        <v>6900</v>
      </c>
      <c r="M23" s="126" t="s">
        <v>1043</v>
      </c>
    </row>
    <row r="24" spans="2:13" ht="225">
      <c r="B24" s="127"/>
      <c r="C24" s="119" t="s">
        <v>98</v>
      </c>
      <c r="D24" s="120">
        <v>5854.5</v>
      </c>
      <c r="E24" s="121">
        <v>4100</v>
      </c>
      <c r="F24" s="124">
        <v>4600</v>
      </c>
      <c r="G24" s="121">
        <v>6300</v>
      </c>
      <c r="H24" s="121">
        <f>G24</f>
        <v>6300</v>
      </c>
      <c r="I24" s="121">
        <v>4100</v>
      </c>
      <c r="J24" s="121">
        <v>5900</v>
      </c>
      <c r="K24" s="121">
        <v>6300</v>
      </c>
      <c r="L24" s="121">
        <f>K24</f>
        <v>6300</v>
      </c>
      <c r="M24" s="128" t="s">
        <v>1063</v>
      </c>
    </row>
    <row r="25" spans="2:13" ht="30">
      <c r="B25" s="119"/>
      <c r="C25" s="119" t="s">
        <v>100</v>
      </c>
      <c r="D25" s="120">
        <v>48</v>
      </c>
      <c r="E25" s="121">
        <v>60</v>
      </c>
      <c r="F25" s="121">
        <f>E25</f>
        <v>60</v>
      </c>
      <c r="G25" s="121">
        <f>F25</f>
        <v>60</v>
      </c>
      <c r="H25" s="121">
        <f>G25</f>
        <v>60</v>
      </c>
      <c r="I25" s="121">
        <v>60</v>
      </c>
      <c r="J25" s="121">
        <f>I25</f>
        <v>60</v>
      </c>
      <c r="K25" s="121">
        <f>J25</f>
        <v>60</v>
      </c>
      <c r="L25" s="121">
        <f>K25</f>
        <v>60</v>
      </c>
      <c r="M25" s="129" t="s">
        <v>1044</v>
      </c>
    </row>
    <row r="26" spans="2:13" ht="90">
      <c r="B26" s="119"/>
      <c r="C26" s="119" t="s">
        <v>102</v>
      </c>
      <c r="D26" s="120">
        <v>600</v>
      </c>
      <c r="E26" s="121">
        <v>660</v>
      </c>
      <c r="F26" s="121">
        <v>700</v>
      </c>
      <c r="G26" s="121">
        <v>700</v>
      </c>
      <c r="H26" s="121">
        <v>700</v>
      </c>
      <c r="I26" s="121">
        <v>660</v>
      </c>
      <c r="J26" s="121">
        <v>700</v>
      </c>
      <c r="K26" s="121">
        <v>700</v>
      </c>
      <c r="L26" s="121">
        <v>700</v>
      </c>
      <c r="M26" s="128" t="s">
        <v>1064</v>
      </c>
    </row>
    <row r="27" spans="2:13" ht="165">
      <c r="B27" s="119"/>
      <c r="C27" s="119" t="s">
        <v>104</v>
      </c>
      <c r="D27" s="120">
        <v>9700</v>
      </c>
      <c r="E27" s="121">
        <v>12000</v>
      </c>
      <c r="F27" s="124">
        <v>12000</v>
      </c>
      <c r="G27" s="121">
        <v>14000</v>
      </c>
      <c r="H27" s="121">
        <v>14000</v>
      </c>
      <c r="I27" s="121">
        <v>12000</v>
      </c>
      <c r="J27" s="124">
        <v>12000</v>
      </c>
      <c r="K27" s="121">
        <v>14000</v>
      </c>
      <c r="L27" s="121">
        <v>14000</v>
      </c>
      <c r="M27" s="128" t="s">
        <v>1065</v>
      </c>
    </row>
    <row r="28" spans="2:13" ht="30">
      <c r="B28" s="119"/>
      <c r="C28" s="119" t="s">
        <v>1045</v>
      </c>
      <c r="D28" s="120">
        <v>2600</v>
      </c>
      <c r="E28" s="121">
        <v>2700</v>
      </c>
      <c r="F28" s="121">
        <v>3100</v>
      </c>
      <c r="G28" s="121">
        <v>3200</v>
      </c>
      <c r="H28" s="121">
        <v>3200</v>
      </c>
      <c r="I28" s="121">
        <v>2700</v>
      </c>
      <c r="J28" s="121">
        <v>3100</v>
      </c>
      <c r="K28" s="121">
        <v>3200</v>
      </c>
      <c r="L28" s="121">
        <v>3200</v>
      </c>
      <c r="M28" s="128" t="s">
        <v>1046</v>
      </c>
    </row>
    <row r="29" spans="2:13" ht="30">
      <c r="B29" s="119"/>
      <c r="C29" s="119" t="s">
        <v>108</v>
      </c>
      <c r="D29" s="120">
        <v>1000</v>
      </c>
      <c r="E29" s="121">
        <v>1000</v>
      </c>
      <c r="F29" s="121">
        <v>1200</v>
      </c>
      <c r="G29" s="121">
        <v>1300</v>
      </c>
      <c r="H29" s="121">
        <v>1300</v>
      </c>
      <c r="I29" s="121">
        <v>1000</v>
      </c>
      <c r="J29" s="121">
        <v>1200</v>
      </c>
      <c r="K29" s="121">
        <v>1300</v>
      </c>
      <c r="L29" s="121">
        <v>1300</v>
      </c>
      <c r="M29" s="129" t="s">
        <v>1047</v>
      </c>
    </row>
    <row r="30" spans="2:13" ht="120">
      <c r="B30" s="119"/>
      <c r="C30" s="119" t="s">
        <v>110</v>
      </c>
      <c r="D30" s="120">
        <v>2830</v>
      </c>
      <c r="E30" s="121">
        <v>3600</v>
      </c>
      <c r="F30" s="121">
        <v>3600</v>
      </c>
      <c r="G30" s="121">
        <v>3700</v>
      </c>
      <c r="H30" s="121">
        <v>3700</v>
      </c>
      <c r="I30" s="121">
        <v>3600</v>
      </c>
      <c r="J30" s="121">
        <v>3600</v>
      </c>
      <c r="K30" s="121">
        <v>3700</v>
      </c>
      <c r="L30" s="121">
        <v>3700</v>
      </c>
      <c r="M30" s="128" t="s">
        <v>1048</v>
      </c>
    </row>
    <row r="31" spans="2:13" ht="60">
      <c r="B31" s="119"/>
      <c r="C31" s="130" t="s">
        <v>112</v>
      </c>
      <c r="D31" s="120">
        <v>252</v>
      </c>
      <c r="E31" s="121">
        <v>260</v>
      </c>
      <c r="F31" s="121">
        <v>260</v>
      </c>
      <c r="G31" s="121">
        <v>400</v>
      </c>
      <c r="H31" s="121">
        <v>400</v>
      </c>
      <c r="I31" s="121">
        <v>260</v>
      </c>
      <c r="J31" s="121">
        <v>260</v>
      </c>
      <c r="K31" s="121">
        <v>400</v>
      </c>
      <c r="L31" s="121">
        <v>400</v>
      </c>
      <c r="M31" s="128" t="s">
        <v>1049</v>
      </c>
    </row>
    <row r="32" spans="2:13" ht="42.75">
      <c r="B32" s="119"/>
      <c r="C32" s="131" t="s">
        <v>114</v>
      </c>
      <c r="D32" s="120">
        <v>255.5</v>
      </c>
      <c r="E32" s="121">
        <v>260</v>
      </c>
      <c r="F32" s="121">
        <v>380</v>
      </c>
      <c r="G32" s="121">
        <v>500</v>
      </c>
      <c r="H32" s="121">
        <v>500</v>
      </c>
      <c r="I32" s="121">
        <v>260</v>
      </c>
      <c r="J32" s="121">
        <v>380</v>
      </c>
      <c r="K32" s="121">
        <v>500</v>
      </c>
      <c r="L32" s="121">
        <v>500</v>
      </c>
      <c r="M32" s="129" t="s">
        <v>1050</v>
      </c>
    </row>
    <row r="33" spans="2:13" ht="81.75" customHeight="1">
      <c r="B33" s="119"/>
      <c r="C33" s="123" t="s">
        <v>1051</v>
      </c>
      <c r="D33" s="120">
        <v>496.1</v>
      </c>
      <c r="E33" s="121">
        <v>930</v>
      </c>
      <c r="F33" s="121">
        <v>1000</v>
      </c>
      <c r="G33" s="121">
        <v>1160</v>
      </c>
      <c r="H33" s="121">
        <v>1160</v>
      </c>
      <c r="I33" s="121">
        <v>930</v>
      </c>
      <c r="J33" s="121">
        <v>1000</v>
      </c>
      <c r="K33" s="121">
        <v>1160</v>
      </c>
      <c r="L33" s="121">
        <v>1160</v>
      </c>
      <c r="M33" s="128" t="s">
        <v>1066</v>
      </c>
    </row>
    <row r="34" spans="2:13" ht="45">
      <c r="B34" s="119"/>
      <c r="C34" s="132" t="s">
        <v>1052</v>
      </c>
      <c r="D34" s="120">
        <v>0</v>
      </c>
      <c r="E34" s="121">
        <v>200</v>
      </c>
      <c r="F34" s="121">
        <v>200</v>
      </c>
      <c r="G34" s="121">
        <v>200</v>
      </c>
      <c r="H34" s="121">
        <v>200</v>
      </c>
      <c r="I34" s="121">
        <v>200</v>
      </c>
      <c r="J34" s="121">
        <v>200</v>
      </c>
      <c r="K34" s="121">
        <v>200</v>
      </c>
      <c r="L34" s="121">
        <v>200</v>
      </c>
      <c r="M34" s="133" t="s">
        <v>1053</v>
      </c>
    </row>
    <row r="35" spans="2:13" ht="45">
      <c r="B35" s="119"/>
      <c r="C35" s="132" t="s">
        <v>1054</v>
      </c>
      <c r="D35" s="120">
        <v>0</v>
      </c>
      <c r="E35" s="121">
        <v>40</v>
      </c>
      <c r="F35" s="121">
        <v>40</v>
      </c>
      <c r="G35" s="121">
        <v>40</v>
      </c>
      <c r="H35" s="121">
        <v>40</v>
      </c>
      <c r="I35" s="121">
        <v>40</v>
      </c>
      <c r="J35" s="121">
        <v>40</v>
      </c>
      <c r="K35" s="121">
        <v>40</v>
      </c>
      <c r="L35" s="121">
        <v>40</v>
      </c>
      <c r="M35" s="133" t="s">
        <v>1055</v>
      </c>
    </row>
    <row r="36" spans="2:13" ht="30">
      <c r="B36" s="119" t="s">
        <v>121</v>
      </c>
      <c r="C36" s="116" t="s">
        <v>122</v>
      </c>
      <c r="D36" s="116">
        <v>58300</v>
      </c>
      <c r="E36" s="122">
        <f>SUM(E37:E40)</f>
        <v>68000</v>
      </c>
      <c r="F36" s="122">
        <f>SUM(F37:F40)</f>
        <v>68000</v>
      </c>
      <c r="G36" s="122">
        <f>SUM(G37:G40)</f>
        <v>68000</v>
      </c>
      <c r="H36" s="122">
        <f>SUM(H37:H40)</f>
        <v>68000</v>
      </c>
      <c r="I36" s="122">
        <v>68000</v>
      </c>
      <c r="J36" s="122">
        <v>68000</v>
      </c>
      <c r="K36" s="122">
        <v>68000</v>
      </c>
      <c r="L36" s="122">
        <v>68000</v>
      </c>
      <c r="M36" s="120"/>
    </row>
    <row r="37" spans="2:13">
      <c r="B37" s="119"/>
      <c r="C37" s="119" t="s">
        <v>1056</v>
      </c>
      <c r="D37" s="120"/>
      <c r="E37" s="121">
        <v>45000</v>
      </c>
      <c r="F37" s="121">
        <f t="shared" ref="F37:H39" si="5">E37</f>
        <v>45000</v>
      </c>
      <c r="G37" s="121">
        <f t="shared" si="5"/>
        <v>45000</v>
      </c>
      <c r="H37" s="121">
        <f t="shared" si="5"/>
        <v>45000</v>
      </c>
      <c r="I37" s="121">
        <v>45000</v>
      </c>
      <c r="J37" s="121">
        <v>45000</v>
      </c>
      <c r="K37" s="121">
        <v>45000</v>
      </c>
      <c r="L37" s="121">
        <v>45000</v>
      </c>
      <c r="M37" s="120"/>
    </row>
    <row r="38" spans="2:13">
      <c r="B38" s="119"/>
      <c r="C38" s="119" t="s">
        <v>1057</v>
      </c>
      <c r="D38" s="120"/>
      <c r="E38" s="121">
        <v>5300</v>
      </c>
      <c r="F38" s="121">
        <f t="shared" si="5"/>
        <v>5300</v>
      </c>
      <c r="G38" s="121">
        <f t="shared" si="5"/>
        <v>5300</v>
      </c>
      <c r="H38" s="121">
        <f t="shared" si="5"/>
        <v>5300</v>
      </c>
      <c r="I38" s="121">
        <v>5300</v>
      </c>
      <c r="J38" s="121">
        <v>5300</v>
      </c>
      <c r="K38" s="121">
        <v>5300</v>
      </c>
      <c r="L38" s="121">
        <v>5300</v>
      </c>
      <c r="M38" s="120"/>
    </row>
    <row r="39" spans="2:13">
      <c r="B39" s="119"/>
      <c r="C39" s="119" t="s">
        <v>1058</v>
      </c>
      <c r="D39" s="120"/>
      <c r="E39" s="121">
        <v>6500</v>
      </c>
      <c r="F39" s="121">
        <f t="shared" si="5"/>
        <v>6500</v>
      </c>
      <c r="G39" s="121">
        <f t="shared" si="5"/>
        <v>6500</v>
      </c>
      <c r="H39" s="121">
        <f t="shared" si="5"/>
        <v>6500</v>
      </c>
      <c r="I39" s="121">
        <v>6500</v>
      </c>
      <c r="J39" s="121">
        <v>6500</v>
      </c>
      <c r="K39" s="121">
        <v>6500</v>
      </c>
      <c r="L39" s="121">
        <v>6500</v>
      </c>
      <c r="M39" s="120"/>
    </row>
    <row r="40" spans="2:13" ht="28.5">
      <c r="B40" s="119"/>
      <c r="C40" s="119" t="s">
        <v>1059</v>
      </c>
      <c r="D40" s="120"/>
      <c r="E40" s="121">
        <v>11200</v>
      </c>
      <c r="F40" s="121">
        <v>11200</v>
      </c>
      <c r="G40" s="121">
        <v>11200</v>
      </c>
      <c r="H40" s="121">
        <v>11200</v>
      </c>
      <c r="I40" s="121">
        <v>11200</v>
      </c>
      <c r="J40" s="121">
        <v>11200</v>
      </c>
      <c r="K40" s="121">
        <v>11200</v>
      </c>
      <c r="L40" s="121">
        <v>11200</v>
      </c>
      <c r="M40" s="120"/>
    </row>
    <row r="41" spans="2:13" ht="45">
      <c r="B41" s="119" t="s">
        <v>1060</v>
      </c>
      <c r="C41" s="116" t="s">
        <v>1061</v>
      </c>
      <c r="D41" s="116">
        <v>7300</v>
      </c>
      <c r="E41" s="122">
        <v>8000</v>
      </c>
      <c r="F41" s="122">
        <f>E41</f>
        <v>8000</v>
      </c>
      <c r="G41" s="122">
        <f t="shared" ref="G41:L41" si="6">F41</f>
        <v>8000</v>
      </c>
      <c r="H41" s="122">
        <f t="shared" si="6"/>
        <v>8000</v>
      </c>
      <c r="I41" s="122">
        <f t="shared" si="6"/>
        <v>8000</v>
      </c>
      <c r="J41" s="122">
        <f t="shared" si="6"/>
        <v>8000</v>
      </c>
      <c r="K41" s="122">
        <f t="shared" si="6"/>
        <v>8000</v>
      </c>
      <c r="L41" s="122">
        <f t="shared" si="6"/>
        <v>8000</v>
      </c>
      <c r="M41" s="119"/>
    </row>
    <row r="42" spans="2:13">
      <c r="B42" s="134"/>
      <c r="C42" s="134"/>
      <c r="D42" s="135"/>
      <c r="E42" s="136"/>
      <c r="F42" s="134"/>
      <c r="G42" s="134"/>
      <c r="H42" s="134"/>
      <c r="I42" s="134"/>
      <c r="J42" s="134"/>
      <c r="K42" s="134"/>
      <c r="L42" s="134"/>
      <c r="M42" s="134"/>
    </row>
  </sheetData>
  <mergeCells count="8">
    <mergeCell ref="B1:M1"/>
    <mergeCell ref="B2:B3"/>
    <mergeCell ref="C2:C3"/>
    <mergeCell ref="E2:E3"/>
    <mergeCell ref="F2:H2"/>
    <mergeCell ref="I2:I3"/>
    <mergeCell ref="J2:L2"/>
    <mergeCell ref="M2:M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134"/>
  <sheetViews>
    <sheetView topLeftCell="A127" workbookViewId="0">
      <selection activeCell="O132" sqref="O132"/>
    </sheetView>
  </sheetViews>
  <sheetFormatPr defaultRowHeight="18"/>
  <cols>
    <col min="1" max="1" width="4.28515625" style="97" customWidth="1"/>
    <col min="2" max="2" width="12.28515625" style="97" bestFit="1" customWidth="1"/>
    <col min="3" max="3" width="8.140625" style="97" bestFit="1" customWidth="1"/>
    <col min="4" max="4" width="34.85546875" style="97" customWidth="1"/>
    <col min="5" max="5" width="19.5703125" style="110" bestFit="1" customWidth="1"/>
    <col min="6" max="8" width="10.7109375" style="97" bestFit="1" customWidth="1"/>
    <col min="9" max="9" width="24.5703125" style="97" bestFit="1" customWidth="1"/>
    <col min="10" max="12" width="10.7109375" style="97" bestFit="1" customWidth="1"/>
    <col min="13" max="13" width="54.85546875" style="97" customWidth="1"/>
    <col min="14" max="256" width="9.140625" style="97"/>
    <col min="257" max="257" width="4.28515625" style="97" customWidth="1"/>
    <col min="258" max="258" width="12.28515625" style="97" bestFit="1" customWidth="1"/>
    <col min="259" max="259" width="8.140625" style="97" bestFit="1" customWidth="1"/>
    <col min="260" max="260" width="34.85546875" style="97" customWidth="1"/>
    <col min="261" max="261" width="19.5703125" style="97" bestFit="1" customWidth="1"/>
    <col min="262" max="264" width="10.7109375" style="97" bestFit="1" customWidth="1"/>
    <col min="265" max="265" width="24.5703125" style="97" bestFit="1" customWidth="1"/>
    <col min="266" max="268" width="10.7109375" style="97" bestFit="1" customWidth="1"/>
    <col min="269" max="269" width="54.85546875" style="97" customWidth="1"/>
    <col min="270" max="512" width="9.140625" style="97"/>
    <col min="513" max="513" width="4.28515625" style="97" customWidth="1"/>
    <col min="514" max="514" width="12.28515625" style="97" bestFit="1" customWidth="1"/>
    <col min="515" max="515" width="8.140625" style="97" bestFit="1" customWidth="1"/>
    <col min="516" max="516" width="34.85546875" style="97" customWidth="1"/>
    <col min="517" max="517" width="19.5703125" style="97" bestFit="1" customWidth="1"/>
    <col min="518" max="520" width="10.7109375" style="97" bestFit="1" customWidth="1"/>
    <col min="521" max="521" width="24.5703125" style="97" bestFit="1" customWidth="1"/>
    <col min="522" max="524" width="10.7109375" style="97" bestFit="1" customWidth="1"/>
    <col min="525" max="525" width="54.85546875" style="97" customWidth="1"/>
    <col min="526" max="768" width="9.140625" style="97"/>
    <col min="769" max="769" width="4.28515625" style="97" customWidth="1"/>
    <col min="770" max="770" width="12.28515625" style="97" bestFit="1" customWidth="1"/>
    <col min="771" max="771" width="8.140625" style="97" bestFit="1" customWidth="1"/>
    <col min="772" max="772" width="34.85546875" style="97" customWidth="1"/>
    <col min="773" max="773" width="19.5703125" style="97" bestFit="1" customWidth="1"/>
    <col min="774" max="776" width="10.7109375" style="97" bestFit="1" customWidth="1"/>
    <col min="777" max="777" width="24.5703125" style="97" bestFit="1" customWidth="1"/>
    <col min="778" max="780" width="10.7109375" style="97" bestFit="1" customWidth="1"/>
    <col min="781" max="781" width="54.85546875" style="97" customWidth="1"/>
    <col min="782" max="1024" width="9.140625" style="97"/>
    <col min="1025" max="1025" width="4.28515625" style="97" customWidth="1"/>
    <col min="1026" max="1026" width="12.28515625" style="97" bestFit="1" customWidth="1"/>
    <col min="1027" max="1027" width="8.140625" style="97" bestFit="1" customWidth="1"/>
    <col min="1028" max="1028" width="34.85546875" style="97" customWidth="1"/>
    <col min="1029" max="1029" width="19.5703125" style="97" bestFit="1" customWidth="1"/>
    <col min="1030" max="1032" width="10.7109375" style="97" bestFit="1" customWidth="1"/>
    <col min="1033" max="1033" width="24.5703125" style="97" bestFit="1" customWidth="1"/>
    <col min="1034" max="1036" width="10.7109375" style="97" bestFit="1" customWidth="1"/>
    <col min="1037" max="1037" width="54.85546875" style="97" customWidth="1"/>
    <col min="1038" max="1280" width="9.140625" style="97"/>
    <col min="1281" max="1281" width="4.28515625" style="97" customWidth="1"/>
    <col min="1282" max="1282" width="12.28515625" style="97" bestFit="1" customWidth="1"/>
    <col min="1283" max="1283" width="8.140625" style="97" bestFit="1" customWidth="1"/>
    <col min="1284" max="1284" width="34.85546875" style="97" customWidth="1"/>
    <col min="1285" max="1285" width="19.5703125" style="97" bestFit="1" customWidth="1"/>
    <col min="1286" max="1288" width="10.7109375" style="97" bestFit="1" customWidth="1"/>
    <col min="1289" max="1289" width="24.5703125" style="97" bestFit="1" customWidth="1"/>
    <col min="1290" max="1292" width="10.7109375" style="97" bestFit="1" customWidth="1"/>
    <col min="1293" max="1293" width="54.85546875" style="97" customWidth="1"/>
    <col min="1294" max="1536" width="9.140625" style="97"/>
    <col min="1537" max="1537" width="4.28515625" style="97" customWidth="1"/>
    <col min="1538" max="1538" width="12.28515625" style="97" bestFit="1" customWidth="1"/>
    <col min="1539" max="1539" width="8.140625" style="97" bestFit="1" customWidth="1"/>
    <col min="1540" max="1540" width="34.85546875" style="97" customWidth="1"/>
    <col min="1541" max="1541" width="19.5703125" style="97" bestFit="1" customWidth="1"/>
    <col min="1542" max="1544" width="10.7109375" style="97" bestFit="1" customWidth="1"/>
    <col min="1545" max="1545" width="24.5703125" style="97" bestFit="1" customWidth="1"/>
    <col min="1546" max="1548" width="10.7109375" style="97" bestFit="1" customWidth="1"/>
    <col min="1549" max="1549" width="54.85546875" style="97" customWidth="1"/>
    <col min="1550" max="1792" width="9.140625" style="97"/>
    <col min="1793" max="1793" width="4.28515625" style="97" customWidth="1"/>
    <col min="1794" max="1794" width="12.28515625" style="97" bestFit="1" customWidth="1"/>
    <col min="1795" max="1795" width="8.140625" style="97" bestFit="1" customWidth="1"/>
    <col min="1796" max="1796" width="34.85546875" style="97" customWidth="1"/>
    <col min="1797" max="1797" width="19.5703125" style="97" bestFit="1" customWidth="1"/>
    <col min="1798" max="1800" width="10.7109375" style="97" bestFit="1" customWidth="1"/>
    <col min="1801" max="1801" width="24.5703125" style="97" bestFit="1" customWidth="1"/>
    <col min="1802" max="1804" width="10.7109375" style="97" bestFit="1" customWidth="1"/>
    <col min="1805" max="1805" width="54.85546875" style="97" customWidth="1"/>
    <col min="1806" max="2048" width="9.140625" style="97"/>
    <col min="2049" max="2049" width="4.28515625" style="97" customWidth="1"/>
    <col min="2050" max="2050" width="12.28515625" style="97" bestFit="1" customWidth="1"/>
    <col min="2051" max="2051" width="8.140625" style="97" bestFit="1" customWidth="1"/>
    <col min="2052" max="2052" width="34.85546875" style="97" customWidth="1"/>
    <col min="2053" max="2053" width="19.5703125" style="97" bestFit="1" customWidth="1"/>
    <col min="2054" max="2056" width="10.7109375" style="97" bestFit="1" customWidth="1"/>
    <col min="2057" max="2057" width="24.5703125" style="97" bestFit="1" customWidth="1"/>
    <col min="2058" max="2060" width="10.7109375" style="97" bestFit="1" customWidth="1"/>
    <col min="2061" max="2061" width="54.85546875" style="97" customWidth="1"/>
    <col min="2062" max="2304" width="9.140625" style="97"/>
    <col min="2305" max="2305" width="4.28515625" style="97" customWidth="1"/>
    <col min="2306" max="2306" width="12.28515625" style="97" bestFit="1" customWidth="1"/>
    <col min="2307" max="2307" width="8.140625" style="97" bestFit="1" customWidth="1"/>
    <col min="2308" max="2308" width="34.85546875" style="97" customWidth="1"/>
    <col min="2309" max="2309" width="19.5703125" style="97" bestFit="1" customWidth="1"/>
    <col min="2310" max="2312" width="10.7109375" style="97" bestFit="1" customWidth="1"/>
    <col min="2313" max="2313" width="24.5703125" style="97" bestFit="1" customWidth="1"/>
    <col min="2314" max="2316" width="10.7109375" style="97" bestFit="1" customWidth="1"/>
    <col min="2317" max="2317" width="54.85546875" style="97" customWidth="1"/>
    <col min="2318" max="2560" width="9.140625" style="97"/>
    <col min="2561" max="2561" width="4.28515625" style="97" customWidth="1"/>
    <col min="2562" max="2562" width="12.28515625" style="97" bestFit="1" customWidth="1"/>
    <col min="2563" max="2563" width="8.140625" style="97" bestFit="1" customWidth="1"/>
    <col min="2564" max="2564" width="34.85546875" style="97" customWidth="1"/>
    <col min="2565" max="2565" width="19.5703125" style="97" bestFit="1" customWidth="1"/>
    <col min="2566" max="2568" width="10.7109375" style="97" bestFit="1" customWidth="1"/>
    <col min="2569" max="2569" width="24.5703125" style="97" bestFit="1" customWidth="1"/>
    <col min="2570" max="2572" width="10.7109375" style="97" bestFit="1" customWidth="1"/>
    <col min="2573" max="2573" width="54.85546875" style="97" customWidth="1"/>
    <col min="2574" max="2816" width="9.140625" style="97"/>
    <col min="2817" max="2817" width="4.28515625" style="97" customWidth="1"/>
    <col min="2818" max="2818" width="12.28515625" style="97" bestFit="1" customWidth="1"/>
    <col min="2819" max="2819" width="8.140625" style="97" bestFit="1" customWidth="1"/>
    <col min="2820" max="2820" width="34.85546875" style="97" customWidth="1"/>
    <col min="2821" max="2821" width="19.5703125" style="97" bestFit="1" customWidth="1"/>
    <col min="2822" max="2824" width="10.7109375" style="97" bestFit="1" customWidth="1"/>
    <col min="2825" max="2825" width="24.5703125" style="97" bestFit="1" customWidth="1"/>
    <col min="2826" max="2828" width="10.7109375" style="97" bestFit="1" customWidth="1"/>
    <col min="2829" max="2829" width="54.85546875" style="97" customWidth="1"/>
    <col min="2830" max="3072" width="9.140625" style="97"/>
    <col min="3073" max="3073" width="4.28515625" style="97" customWidth="1"/>
    <col min="3074" max="3074" width="12.28515625" style="97" bestFit="1" customWidth="1"/>
    <col min="3075" max="3075" width="8.140625" style="97" bestFit="1" customWidth="1"/>
    <col min="3076" max="3076" width="34.85546875" style="97" customWidth="1"/>
    <col min="3077" max="3077" width="19.5703125" style="97" bestFit="1" customWidth="1"/>
    <col min="3078" max="3080" width="10.7109375" style="97" bestFit="1" customWidth="1"/>
    <col min="3081" max="3081" width="24.5703125" style="97" bestFit="1" customWidth="1"/>
    <col min="3082" max="3084" width="10.7109375" style="97" bestFit="1" customWidth="1"/>
    <col min="3085" max="3085" width="54.85546875" style="97" customWidth="1"/>
    <col min="3086" max="3328" width="9.140625" style="97"/>
    <col min="3329" max="3329" width="4.28515625" style="97" customWidth="1"/>
    <col min="3330" max="3330" width="12.28515625" style="97" bestFit="1" customWidth="1"/>
    <col min="3331" max="3331" width="8.140625" style="97" bestFit="1" customWidth="1"/>
    <col min="3332" max="3332" width="34.85546875" style="97" customWidth="1"/>
    <col min="3333" max="3333" width="19.5703125" style="97" bestFit="1" customWidth="1"/>
    <col min="3334" max="3336" width="10.7109375" style="97" bestFit="1" customWidth="1"/>
    <col min="3337" max="3337" width="24.5703125" style="97" bestFit="1" customWidth="1"/>
    <col min="3338" max="3340" width="10.7109375" style="97" bestFit="1" customWidth="1"/>
    <col min="3341" max="3341" width="54.85546875" style="97" customWidth="1"/>
    <col min="3342" max="3584" width="9.140625" style="97"/>
    <col min="3585" max="3585" width="4.28515625" style="97" customWidth="1"/>
    <col min="3586" max="3586" width="12.28515625" style="97" bestFit="1" customWidth="1"/>
    <col min="3587" max="3587" width="8.140625" style="97" bestFit="1" customWidth="1"/>
    <col min="3588" max="3588" width="34.85546875" style="97" customWidth="1"/>
    <col min="3589" max="3589" width="19.5703125" style="97" bestFit="1" customWidth="1"/>
    <col min="3590" max="3592" width="10.7109375" style="97" bestFit="1" customWidth="1"/>
    <col min="3593" max="3593" width="24.5703125" style="97" bestFit="1" customWidth="1"/>
    <col min="3594" max="3596" width="10.7109375" style="97" bestFit="1" customWidth="1"/>
    <col min="3597" max="3597" width="54.85546875" style="97" customWidth="1"/>
    <col min="3598" max="3840" width="9.140625" style="97"/>
    <col min="3841" max="3841" width="4.28515625" style="97" customWidth="1"/>
    <col min="3842" max="3842" width="12.28515625" style="97" bestFit="1" customWidth="1"/>
    <col min="3843" max="3843" width="8.140625" style="97" bestFit="1" customWidth="1"/>
    <col min="3844" max="3844" width="34.85546875" style="97" customWidth="1"/>
    <col min="3845" max="3845" width="19.5703125" style="97" bestFit="1" customWidth="1"/>
    <col min="3846" max="3848" width="10.7109375" style="97" bestFit="1" customWidth="1"/>
    <col min="3849" max="3849" width="24.5703125" style="97" bestFit="1" customWidth="1"/>
    <col min="3850" max="3852" width="10.7109375" style="97" bestFit="1" customWidth="1"/>
    <col min="3853" max="3853" width="54.85546875" style="97" customWidth="1"/>
    <col min="3854" max="4096" width="9.140625" style="97"/>
    <col min="4097" max="4097" width="4.28515625" style="97" customWidth="1"/>
    <col min="4098" max="4098" width="12.28515625" style="97" bestFit="1" customWidth="1"/>
    <col min="4099" max="4099" width="8.140625" style="97" bestFit="1" customWidth="1"/>
    <col min="4100" max="4100" width="34.85546875" style="97" customWidth="1"/>
    <col min="4101" max="4101" width="19.5703125" style="97" bestFit="1" customWidth="1"/>
    <col min="4102" max="4104" width="10.7109375" style="97" bestFit="1" customWidth="1"/>
    <col min="4105" max="4105" width="24.5703125" style="97" bestFit="1" customWidth="1"/>
    <col min="4106" max="4108" width="10.7109375" style="97" bestFit="1" customWidth="1"/>
    <col min="4109" max="4109" width="54.85546875" style="97" customWidth="1"/>
    <col min="4110" max="4352" width="9.140625" style="97"/>
    <col min="4353" max="4353" width="4.28515625" style="97" customWidth="1"/>
    <col min="4354" max="4354" width="12.28515625" style="97" bestFit="1" customWidth="1"/>
    <col min="4355" max="4355" width="8.140625" style="97" bestFit="1" customWidth="1"/>
    <col min="4356" max="4356" width="34.85546875" style="97" customWidth="1"/>
    <col min="4357" max="4357" width="19.5703125" style="97" bestFit="1" customWidth="1"/>
    <col min="4358" max="4360" width="10.7109375" style="97" bestFit="1" customWidth="1"/>
    <col min="4361" max="4361" width="24.5703125" style="97" bestFit="1" customWidth="1"/>
    <col min="4362" max="4364" width="10.7109375" style="97" bestFit="1" customWidth="1"/>
    <col min="4365" max="4365" width="54.85546875" style="97" customWidth="1"/>
    <col min="4366" max="4608" width="9.140625" style="97"/>
    <col min="4609" max="4609" width="4.28515625" style="97" customWidth="1"/>
    <col min="4610" max="4610" width="12.28515625" style="97" bestFit="1" customWidth="1"/>
    <col min="4611" max="4611" width="8.140625" style="97" bestFit="1" customWidth="1"/>
    <col min="4612" max="4612" width="34.85546875" style="97" customWidth="1"/>
    <col min="4613" max="4613" width="19.5703125" style="97" bestFit="1" customWidth="1"/>
    <col min="4614" max="4616" width="10.7109375" style="97" bestFit="1" customWidth="1"/>
    <col min="4617" max="4617" width="24.5703125" style="97" bestFit="1" customWidth="1"/>
    <col min="4618" max="4620" width="10.7109375" style="97" bestFit="1" customWidth="1"/>
    <col min="4621" max="4621" width="54.85546875" style="97" customWidth="1"/>
    <col min="4622" max="4864" width="9.140625" style="97"/>
    <col min="4865" max="4865" width="4.28515625" style="97" customWidth="1"/>
    <col min="4866" max="4866" width="12.28515625" style="97" bestFit="1" customWidth="1"/>
    <col min="4867" max="4867" width="8.140625" style="97" bestFit="1" customWidth="1"/>
    <col min="4868" max="4868" width="34.85546875" style="97" customWidth="1"/>
    <col min="4869" max="4869" width="19.5703125" style="97" bestFit="1" customWidth="1"/>
    <col min="4870" max="4872" width="10.7109375" style="97" bestFit="1" customWidth="1"/>
    <col min="4873" max="4873" width="24.5703125" style="97" bestFit="1" customWidth="1"/>
    <col min="4874" max="4876" width="10.7109375" style="97" bestFit="1" customWidth="1"/>
    <col min="4877" max="4877" width="54.85546875" style="97" customWidth="1"/>
    <col min="4878" max="5120" width="9.140625" style="97"/>
    <col min="5121" max="5121" width="4.28515625" style="97" customWidth="1"/>
    <col min="5122" max="5122" width="12.28515625" style="97" bestFit="1" customWidth="1"/>
    <col min="5123" max="5123" width="8.140625" style="97" bestFit="1" customWidth="1"/>
    <col min="5124" max="5124" width="34.85546875" style="97" customWidth="1"/>
    <col min="5125" max="5125" width="19.5703125" style="97" bestFit="1" customWidth="1"/>
    <col min="5126" max="5128" width="10.7109375" style="97" bestFit="1" customWidth="1"/>
    <col min="5129" max="5129" width="24.5703125" style="97" bestFit="1" customWidth="1"/>
    <col min="5130" max="5132" width="10.7109375" style="97" bestFit="1" customWidth="1"/>
    <col min="5133" max="5133" width="54.85546875" style="97" customWidth="1"/>
    <col min="5134" max="5376" width="9.140625" style="97"/>
    <col min="5377" max="5377" width="4.28515625" style="97" customWidth="1"/>
    <col min="5378" max="5378" width="12.28515625" style="97" bestFit="1" customWidth="1"/>
    <col min="5379" max="5379" width="8.140625" style="97" bestFit="1" customWidth="1"/>
    <col min="5380" max="5380" width="34.85546875" style="97" customWidth="1"/>
    <col min="5381" max="5381" width="19.5703125" style="97" bestFit="1" customWidth="1"/>
    <col min="5382" max="5384" width="10.7109375" style="97" bestFit="1" customWidth="1"/>
    <col min="5385" max="5385" width="24.5703125" style="97" bestFit="1" customWidth="1"/>
    <col min="5386" max="5388" width="10.7109375" style="97" bestFit="1" customWidth="1"/>
    <col min="5389" max="5389" width="54.85546875" style="97" customWidth="1"/>
    <col min="5390" max="5632" width="9.140625" style="97"/>
    <col min="5633" max="5633" width="4.28515625" style="97" customWidth="1"/>
    <col min="5634" max="5634" width="12.28515625" style="97" bestFit="1" customWidth="1"/>
    <col min="5635" max="5635" width="8.140625" style="97" bestFit="1" customWidth="1"/>
    <col min="5636" max="5636" width="34.85546875" style="97" customWidth="1"/>
    <col min="5637" max="5637" width="19.5703125" style="97" bestFit="1" customWidth="1"/>
    <col min="5638" max="5640" width="10.7109375" style="97" bestFit="1" customWidth="1"/>
    <col min="5641" max="5641" width="24.5703125" style="97" bestFit="1" customWidth="1"/>
    <col min="5642" max="5644" width="10.7109375" style="97" bestFit="1" customWidth="1"/>
    <col min="5645" max="5645" width="54.85546875" style="97" customWidth="1"/>
    <col min="5646" max="5888" width="9.140625" style="97"/>
    <col min="5889" max="5889" width="4.28515625" style="97" customWidth="1"/>
    <col min="5890" max="5890" width="12.28515625" style="97" bestFit="1" customWidth="1"/>
    <col min="5891" max="5891" width="8.140625" style="97" bestFit="1" customWidth="1"/>
    <col min="5892" max="5892" width="34.85546875" style="97" customWidth="1"/>
    <col min="5893" max="5893" width="19.5703125" style="97" bestFit="1" customWidth="1"/>
    <col min="5894" max="5896" width="10.7109375" style="97" bestFit="1" customWidth="1"/>
    <col min="5897" max="5897" width="24.5703125" style="97" bestFit="1" customWidth="1"/>
    <col min="5898" max="5900" width="10.7109375" style="97" bestFit="1" customWidth="1"/>
    <col min="5901" max="5901" width="54.85546875" style="97" customWidth="1"/>
    <col min="5902" max="6144" width="9.140625" style="97"/>
    <col min="6145" max="6145" width="4.28515625" style="97" customWidth="1"/>
    <col min="6146" max="6146" width="12.28515625" style="97" bestFit="1" customWidth="1"/>
    <col min="6147" max="6147" width="8.140625" style="97" bestFit="1" customWidth="1"/>
    <col min="6148" max="6148" width="34.85546875" style="97" customWidth="1"/>
    <col min="6149" max="6149" width="19.5703125" style="97" bestFit="1" customWidth="1"/>
    <col min="6150" max="6152" width="10.7109375" style="97" bestFit="1" customWidth="1"/>
    <col min="6153" max="6153" width="24.5703125" style="97" bestFit="1" customWidth="1"/>
    <col min="6154" max="6156" width="10.7109375" style="97" bestFit="1" customWidth="1"/>
    <col min="6157" max="6157" width="54.85546875" style="97" customWidth="1"/>
    <col min="6158" max="6400" width="9.140625" style="97"/>
    <col min="6401" max="6401" width="4.28515625" style="97" customWidth="1"/>
    <col min="6402" max="6402" width="12.28515625" style="97" bestFit="1" customWidth="1"/>
    <col min="6403" max="6403" width="8.140625" style="97" bestFit="1" customWidth="1"/>
    <col min="6404" max="6404" width="34.85546875" style="97" customWidth="1"/>
    <col min="6405" max="6405" width="19.5703125" style="97" bestFit="1" customWidth="1"/>
    <col min="6406" max="6408" width="10.7109375" style="97" bestFit="1" customWidth="1"/>
    <col min="6409" max="6409" width="24.5703125" style="97" bestFit="1" customWidth="1"/>
    <col min="6410" max="6412" width="10.7109375" style="97" bestFit="1" customWidth="1"/>
    <col min="6413" max="6413" width="54.85546875" style="97" customWidth="1"/>
    <col min="6414" max="6656" width="9.140625" style="97"/>
    <col min="6657" max="6657" width="4.28515625" style="97" customWidth="1"/>
    <col min="6658" max="6658" width="12.28515625" style="97" bestFit="1" customWidth="1"/>
    <col min="6659" max="6659" width="8.140625" style="97" bestFit="1" customWidth="1"/>
    <col min="6660" max="6660" width="34.85546875" style="97" customWidth="1"/>
    <col min="6661" max="6661" width="19.5703125" style="97" bestFit="1" customWidth="1"/>
    <col min="6662" max="6664" width="10.7109375" style="97" bestFit="1" customWidth="1"/>
    <col min="6665" max="6665" width="24.5703125" style="97" bestFit="1" customWidth="1"/>
    <col min="6666" max="6668" width="10.7109375" style="97" bestFit="1" customWidth="1"/>
    <col min="6669" max="6669" width="54.85546875" style="97" customWidth="1"/>
    <col min="6670" max="6912" width="9.140625" style="97"/>
    <col min="6913" max="6913" width="4.28515625" style="97" customWidth="1"/>
    <col min="6914" max="6914" width="12.28515625" style="97" bestFit="1" customWidth="1"/>
    <col min="6915" max="6915" width="8.140625" style="97" bestFit="1" customWidth="1"/>
    <col min="6916" max="6916" width="34.85546875" style="97" customWidth="1"/>
    <col min="6917" max="6917" width="19.5703125" style="97" bestFit="1" customWidth="1"/>
    <col min="6918" max="6920" width="10.7109375" style="97" bestFit="1" customWidth="1"/>
    <col min="6921" max="6921" width="24.5703125" style="97" bestFit="1" customWidth="1"/>
    <col min="6922" max="6924" width="10.7109375" style="97" bestFit="1" customWidth="1"/>
    <col min="6925" max="6925" width="54.85546875" style="97" customWidth="1"/>
    <col min="6926" max="7168" width="9.140625" style="97"/>
    <col min="7169" max="7169" width="4.28515625" style="97" customWidth="1"/>
    <col min="7170" max="7170" width="12.28515625" style="97" bestFit="1" customWidth="1"/>
    <col min="7171" max="7171" width="8.140625" style="97" bestFit="1" customWidth="1"/>
    <col min="7172" max="7172" width="34.85546875" style="97" customWidth="1"/>
    <col min="7173" max="7173" width="19.5703125" style="97" bestFit="1" customWidth="1"/>
    <col min="7174" max="7176" width="10.7109375" style="97" bestFit="1" customWidth="1"/>
    <col min="7177" max="7177" width="24.5703125" style="97" bestFit="1" customWidth="1"/>
    <col min="7178" max="7180" width="10.7109375" style="97" bestFit="1" customWidth="1"/>
    <col min="7181" max="7181" width="54.85546875" style="97" customWidth="1"/>
    <col min="7182" max="7424" width="9.140625" style="97"/>
    <col min="7425" max="7425" width="4.28515625" style="97" customWidth="1"/>
    <col min="7426" max="7426" width="12.28515625" style="97" bestFit="1" customWidth="1"/>
    <col min="7427" max="7427" width="8.140625" style="97" bestFit="1" customWidth="1"/>
    <col min="7428" max="7428" width="34.85546875" style="97" customWidth="1"/>
    <col min="7429" max="7429" width="19.5703125" style="97" bestFit="1" customWidth="1"/>
    <col min="7430" max="7432" width="10.7109375" style="97" bestFit="1" customWidth="1"/>
    <col min="7433" max="7433" width="24.5703125" style="97" bestFit="1" customWidth="1"/>
    <col min="7434" max="7436" width="10.7109375" style="97" bestFit="1" customWidth="1"/>
    <col min="7437" max="7437" width="54.85546875" style="97" customWidth="1"/>
    <col min="7438" max="7680" width="9.140625" style="97"/>
    <col min="7681" max="7681" width="4.28515625" style="97" customWidth="1"/>
    <col min="7682" max="7682" width="12.28515625" style="97" bestFit="1" customWidth="1"/>
    <col min="7683" max="7683" width="8.140625" style="97" bestFit="1" customWidth="1"/>
    <col min="7684" max="7684" width="34.85546875" style="97" customWidth="1"/>
    <col min="7685" max="7685" width="19.5703125" style="97" bestFit="1" customWidth="1"/>
    <col min="7686" max="7688" width="10.7109375" style="97" bestFit="1" customWidth="1"/>
    <col min="7689" max="7689" width="24.5703125" style="97" bestFit="1" customWidth="1"/>
    <col min="7690" max="7692" width="10.7109375" style="97" bestFit="1" customWidth="1"/>
    <col min="7693" max="7693" width="54.85546875" style="97" customWidth="1"/>
    <col min="7694" max="7936" width="9.140625" style="97"/>
    <col min="7937" max="7937" width="4.28515625" style="97" customWidth="1"/>
    <col min="7938" max="7938" width="12.28515625" style="97" bestFit="1" customWidth="1"/>
    <col min="7939" max="7939" width="8.140625" style="97" bestFit="1" customWidth="1"/>
    <col min="7940" max="7940" width="34.85546875" style="97" customWidth="1"/>
    <col min="7941" max="7941" width="19.5703125" style="97" bestFit="1" customWidth="1"/>
    <col min="7942" max="7944" width="10.7109375" style="97" bestFit="1" customWidth="1"/>
    <col min="7945" max="7945" width="24.5703125" style="97" bestFit="1" customWidth="1"/>
    <col min="7946" max="7948" width="10.7109375" style="97" bestFit="1" customWidth="1"/>
    <col min="7949" max="7949" width="54.85546875" style="97" customWidth="1"/>
    <col min="7950" max="8192" width="9.140625" style="97"/>
    <col min="8193" max="8193" width="4.28515625" style="97" customWidth="1"/>
    <col min="8194" max="8194" width="12.28515625" style="97" bestFit="1" customWidth="1"/>
    <col min="8195" max="8195" width="8.140625" style="97" bestFit="1" customWidth="1"/>
    <col min="8196" max="8196" width="34.85546875" style="97" customWidth="1"/>
    <col min="8197" max="8197" width="19.5703125" style="97" bestFit="1" customWidth="1"/>
    <col min="8198" max="8200" width="10.7109375" style="97" bestFit="1" customWidth="1"/>
    <col min="8201" max="8201" width="24.5703125" style="97" bestFit="1" customWidth="1"/>
    <col min="8202" max="8204" width="10.7109375" style="97" bestFit="1" customWidth="1"/>
    <col min="8205" max="8205" width="54.85546875" style="97" customWidth="1"/>
    <col min="8206" max="8448" width="9.140625" style="97"/>
    <col min="8449" max="8449" width="4.28515625" style="97" customWidth="1"/>
    <col min="8450" max="8450" width="12.28515625" style="97" bestFit="1" customWidth="1"/>
    <col min="8451" max="8451" width="8.140625" style="97" bestFit="1" customWidth="1"/>
    <col min="8452" max="8452" width="34.85546875" style="97" customWidth="1"/>
    <col min="8453" max="8453" width="19.5703125" style="97" bestFit="1" customWidth="1"/>
    <col min="8454" max="8456" width="10.7109375" style="97" bestFit="1" customWidth="1"/>
    <col min="8457" max="8457" width="24.5703125" style="97" bestFit="1" customWidth="1"/>
    <col min="8458" max="8460" width="10.7109375" style="97" bestFit="1" customWidth="1"/>
    <col min="8461" max="8461" width="54.85546875" style="97" customWidth="1"/>
    <col min="8462" max="8704" width="9.140625" style="97"/>
    <col min="8705" max="8705" width="4.28515625" style="97" customWidth="1"/>
    <col min="8706" max="8706" width="12.28515625" style="97" bestFit="1" customWidth="1"/>
    <col min="8707" max="8707" width="8.140625" style="97" bestFit="1" customWidth="1"/>
    <col min="8708" max="8708" width="34.85546875" style="97" customWidth="1"/>
    <col min="8709" max="8709" width="19.5703125" style="97" bestFit="1" customWidth="1"/>
    <col min="8710" max="8712" width="10.7109375" style="97" bestFit="1" customWidth="1"/>
    <col min="8713" max="8713" width="24.5703125" style="97" bestFit="1" customWidth="1"/>
    <col min="8714" max="8716" width="10.7109375" style="97" bestFit="1" customWidth="1"/>
    <col min="8717" max="8717" width="54.85546875" style="97" customWidth="1"/>
    <col min="8718" max="8960" width="9.140625" style="97"/>
    <col min="8961" max="8961" width="4.28515625" style="97" customWidth="1"/>
    <col min="8962" max="8962" width="12.28515625" style="97" bestFit="1" customWidth="1"/>
    <col min="8963" max="8963" width="8.140625" style="97" bestFit="1" customWidth="1"/>
    <col min="8964" max="8964" width="34.85546875" style="97" customWidth="1"/>
    <col min="8965" max="8965" width="19.5703125" style="97" bestFit="1" customWidth="1"/>
    <col min="8966" max="8968" width="10.7109375" style="97" bestFit="1" customWidth="1"/>
    <col min="8969" max="8969" width="24.5703125" style="97" bestFit="1" customWidth="1"/>
    <col min="8970" max="8972" width="10.7109375" style="97" bestFit="1" customWidth="1"/>
    <col min="8973" max="8973" width="54.85546875" style="97" customWidth="1"/>
    <col min="8974" max="9216" width="9.140625" style="97"/>
    <col min="9217" max="9217" width="4.28515625" style="97" customWidth="1"/>
    <col min="9218" max="9218" width="12.28515625" style="97" bestFit="1" customWidth="1"/>
    <col min="9219" max="9219" width="8.140625" style="97" bestFit="1" customWidth="1"/>
    <col min="9220" max="9220" width="34.85546875" style="97" customWidth="1"/>
    <col min="9221" max="9221" width="19.5703125" style="97" bestFit="1" customWidth="1"/>
    <col min="9222" max="9224" width="10.7109375" style="97" bestFit="1" customWidth="1"/>
    <col min="9225" max="9225" width="24.5703125" style="97" bestFit="1" customWidth="1"/>
    <col min="9226" max="9228" width="10.7109375" style="97" bestFit="1" customWidth="1"/>
    <col min="9229" max="9229" width="54.85546875" style="97" customWidth="1"/>
    <col min="9230" max="9472" width="9.140625" style="97"/>
    <col min="9473" max="9473" width="4.28515625" style="97" customWidth="1"/>
    <col min="9474" max="9474" width="12.28515625" style="97" bestFit="1" customWidth="1"/>
    <col min="9475" max="9475" width="8.140625" style="97" bestFit="1" customWidth="1"/>
    <col min="9476" max="9476" width="34.85546875" style="97" customWidth="1"/>
    <col min="9477" max="9477" width="19.5703125" style="97" bestFit="1" customWidth="1"/>
    <col min="9478" max="9480" width="10.7109375" style="97" bestFit="1" customWidth="1"/>
    <col min="9481" max="9481" width="24.5703125" style="97" bestFit="1" customWidth="1"/>
    <col min="9482" max="9484" width="10.7109375" style="97" bestFit="1" customWidth="1"/>
    <col min="9485" max="9485" width="54.85546875" style="97" customWidth="1"/>
    <col min="9486" max="9728" width="9.140625" style="97"/>
    <col min="9729" max="9729" width="4.28515625" style="97" customWidth="1"/>
    <col min="9730" max="9730" width="12.28515625" style="97" bestFit="1" customWidth="1"/>
    <col min="9731" max="9731" width="8.140625" style="97" bestFit="1" customWidth="1"/>
    <col min="9732" max="9732" width="34.85546875" style="97" customWidth="1"/>
    <col min="9733" max="9733" width="19.5703125" style="97" bestFit="1" customWidth="1"/>
    <col min="9734" max="9736" width="10.7109375" style="97" bestFit="1" customWidth="1"/>
    <col min="9737" max="9737" width="24.5703125" style="97" bestFit="1" customWidth="1"/>
    <col min="9738" max="9740" width="10.7109375" style="97" bestFit="1" customWidth="1"/>
    <col min="9741" max="9741" width="54.85546875" style="97" customWidth="1"/>
    <col min="9742" max="9984" width="9.140625" style="97"/>
    <col min="9985" max="9985" width="4.28515625" style="97" customWidth="1"/>
    <col min="9986" max="9986" width="12.28515625" style="97" bestFit="1" customWidth="1"/>
    <col min="9987" max="9987" width="8.140625" style="97" bestFit="1" customWidth="1"/>
    <col min="9988" max="9988" width="34.85546875" style="97" customWidth="1"/>
    <col min="9989" max="9989" width="19.5703125" style="97" bestFit="1" customWidth="1"/>
    <col min="9990" max="9992" width="10.7109375" style="97" bestFit="1" customWidth="1"/>
    <col min="9993" max="9993" width="24.5703125" style="97" bestFit="1" customWidth="1"/>
    <col min="9994" max="9996" width="10.7109375" style="97" bestFit="1" customWidth="1"/>
    <col min="9997" max="9997" width="54.85546875" style="97" customWidth="1"/>
    <col min="9998" max="10240" width="9.140625" style="97"/>
    <col min="10241" max="10241" width="4.28515625" style="97" customWidth="1"/>
    <col min="10242" max="10242" width="12.28515625" style="97" bestFit="1" customWidth="1"/>
    <col min="10243" max="10243" width="8.140625" style="97" bestFit="1" customWidth="1"/>
    <col min="10244" max="10244" width="34.85546875" style="97" customWidth="1"/>
    <col min="10245" max="10245" width="19.5703125" style="97" bestFit="1" customWidth="1"/>
    <col min="10246" max="10248" width="10.7109375" style="97" bestFit="1" customWidth="1"/>
    <col min="10249" max="10249" width="24.5703125" style="97" bestFit="1" customWidth="1"/>
    <col min="10250" max="10252" width="10.7109375" style="97" bestFit="1" customWidth="1"/>
    <col min="10253" max="10253" width="54.85546875" style="97" customWidth="1"/>
    <col min="10254" max="10496" width="9.140625" style="97"/>
    <col min="10497" max="10497" width="4.28515625" style="97" customWidth="1"/>
    <col min="10498" max="10498" width="12.28515625" style="97" bestFit="1" customWidth="1"/>
    <col min="10499" max="10499" width="8.140625" style="97" bestFit="1" customWidth="1"/>
    <col min="10500" max="10500" width="34.85546875" style="97" customWidth="1"/>
    <col min="10501" max="10501" width="19.5703125" style="97" bestFit="1" customWidth="1"/>
    <col min="10502" max="10504" width="10.7109375" style="97" bestFit="1" customWidth="1"/>
    <col min="10505" max="10505" width="24.5703125" style="97" bestFit="1" customWidth="1"/>
    <col min="10506" max="10508" width="10.7109375" style="97" bestFit="1" customWidth="1"/>
    <col min="10509" max="10509" width="54.85546875" style="97" customWidth="1"/>
    <col min="10510" max="10752" width="9.140625" style="97"/>
    <col min="10753" max="10753" width="4.28515625" style="97" customWidth="1"/>
    <col min="10754" max="10754" width="12.28515625" style="97" bestFit="1" customWidth="1"/>
    <col min="10755" max="10755" width="8.140625" style="97" bestFit="1" customWidth="1"/>
    <col min="10756" max="10756" width="34.85546875" style="97" customWidth="1"/>
    <col min="10757" max="10757" width="19.5703125" style="97" bestFit="1" customWidth="1"/>
    <col min="10758" max="10760" width="10.7109375" style="97" bestFit="1" customWidth="1"/>
    <col min="10761" max="10761" width="24.5703125" style="97" bestFit="1" customWidth="1"/>
    <col min="10762" max="10764" width="10.7109375" style="97" bestFit="1" customWidth="1"/>
    <col min="10765" max="10765" width="54.85546875" style="97" customWidth="1"/>
    <col min="10766" max="11008" width="9.140625" style="97"/>
    <col min="11009" max="11009" width="4.28515625" style="97" customWidth="1"/>
    <col min="11010" max="11010" width="12.28515625" style="97" bestFit="1" customWidth="1"/>
    <col min="11011" max="11011" width="8.140625" style="97" bestFit="1" customWidth="1"/>
    <col min="11012" max="11012" width="34.85546875" style="97" customWidth="1"/>
    <col min="11013" max="11013" width="19.5703125" style="97" bestFit="1" customWidth="1"/>
    <col min="11014" max="11016" width="10.7109375" style="97" bestFit="1" customWidth="1"/>
    <col min="11017" max="11017" width="24.5703125" style="97" bestFit="1" customWidth="1"/>
    <col min="11018" max="11020" width="10.7109375" style="97" bestFit="1" customWidth="1"/>
    <col min="11021" max="11021" width="54.85546875" style="97" customWidth="1"/>
    <col min="11022" max="11264" width="9.140625" style="97"/>
    <col min="11265" max="11265" width="4.28515625" style="97" customWidth="1"/>
    <col min="11266" max="11266" width="12.28515625" style="97" bestFit="1" customWidth="1"/>
    <col min="11267" max="11267" width="8.140625" style="97" bestFit="1" customWidth="1"/>
    <col min="11268" max="11268" width="34.85546875" style="97" customWidth="1"/>
    <col min="11269" max="11269" width="19.5703125" style="97" bestFit="1" customWidth="1"/>
    <col min="11270" max="11272" width="10.7109375" style="97" bestFit="1" customWidth="1"/>
    <col min="11273" max="11273" width="24.5703125" style="97" bestFit="1" customWidth="1"/>
    <col min="11274" max="11276" width="10.7109375" style="97" bestFit="1" customWidth="1"/>
    <col min="11277" max="11277" width="54.85546875" style="97" customWidth="1"/>
    <col min="11278" max="11520" width="9.140625" style="97"/>
    <col min="11521" max="11521" width="4.28515625" style="97" customWidth="1"/>
    <col min="11522" max="11522" width="12.28515625" style="97" bestFit="1" customWidth="1"/>
    <col min="11523" max="11523" width="8.140625" style="97" bestFit="1" customWidth="1"/>
    <col min="11524" max="11524" width="34.85546875" style="97" customWidth="1"/>
    <col min="11525" max="11525" width="19.5703125" style="97" bestFit="1" customWidth="1"/>
    <col min="11526" max="11528" width="10.7109375" style="97" bestFit="1" customWidth="1"/>
    <col min="11529" max="11529" width="24.5703125" style="97" bestFit="1" customWidth="1"/>
    <col min="11530" max="11532" width="10.7109375" style="97" bestFit="1" customWidth="1"/>
    <col min="11533" max="11533" width="54.85546875" style="97" customWidth="1"/>
    <col min="11534" max="11776" width="9.140625" style="97"/>
    <col min="11777" max="11777" width="4.28515625" style="97" customWidth="1"/>
    <col min="11778" max="11778" width="12.28515625" style="97" bestFit="1" customWidth="1"/>
    <col min="11779" max="11779" width="8.140625" style="97" bestFit="1" customWidth="1"/>
    <col min="11780" max="11780" width="34.85546875" style="97" customWidth="1"/>
    <col min="11781" max="11781" width="19.5703125" style="97" bestFit="1" customWidth="1"/>
    <col min="11782" max="11784" width="10.7109375" style="97" bestFit="1" customWidth="1"/>
    <col min="11785" max="11785" width="24.5703125" style="97" bestFit="1" customWidth="1"/>
    <col min="11786" max="11788" width="10.7109375" style="97" bestFit="1" customWidth="1"/>
    <col min="11789" max="11789" width="54.85546875" style="97" customWidth="1"/>
    <col min="11790" max="12032" width="9.140625" style="97"/>
    <col min="12033" max="12033" width="4.28515625" style="97" customWidth="1"/>
    <col min="12034" max="12034" width="12.28515625" style="97" bestFit="1" customWidth="1"/>
    <col min="12035" max="12035" width="8.140625" style="97" bestFit="1" customWidth="1"/>
    <col min="12036" max="12036" width="34.85546875" style="97" customWidth="1"/>
    <col min="12037" max="12037" width="19.5703125" style="97" bestFit="1" customWidth="1"/>
    <col min="12038" max="12040" width="10.7109375" style="97" bestFit="1" customWidth="1"/>
    <col min="12041" max="12041" width="24.5703125" style="97" bestFit="1" customWidth="1"/>
    <col min="12042" max="12044" width="10.7109375" style="97" bestFit="1" customWidth="1"/>
    <col min="12045" max="12045" width="54.85546875" style="97" customWidth="1"/>
    <col min="12046" max="12288" width="9.140625" style="97"/>
    <col min="12289" max="12289" width="4.28515625" style="97" customWidth="1"/>
    <col min="12290" max="12290" width="12.28515625" style="97" bestFit="1" customWidth="1"/>
    <col min="12291" max="12291" width="8.140625" style="97" bestFit="1" customWidth="1"/>
    <col min="12292" max="12292" width="34.85546875" style="97" customWidth="1"/>
    <col min="12293" max="12293" width="19.5703125" style="97" bestFit="1" customWidth="1"/>
    <col min="12294" max="12296" width="10.7109375" style="97" bestFit="1" customWidth="1"/>
    <col min="12297" max="12297" width="24.5703125" style="97" bestFit="1" customWidth="1"/>
    <col min="12298" max="12300" width="10.7109375" style="97" bestFit="1" customWidth="1"/>
    <col min="12301" max="12301" width="54.85546875" style="97" customWidth="1"/>
    <col min="12302" max="12544" width="9.140625" style="97"/>
    <col min="12545" max="12545" width="4.28515625" style="97" customWidth="1"/>
    <col min="12546" max="12546" width="12.28515625" style="97" bestFit="1" customWidth="1"/>
    <col min="12547" max="12547" width="8.140625" style="97" bestFit="1" customWidth="1"/>
    <col min="12548" max="12548" width="34.85546875" style="97" customWidth="1"/>
    <col min="12549" max="12549" width="19.5703125" style="97" bestFit="1" customWidth="1"/>
    <col min="12550" max="12552" width="10.7109375" style="97" bestFit="1" customWidth="1"/>
    <col min="12553" max="12553" width="24.5703125" style="97" bestFit="1" customWidth="1"/>
    <col min="12554" max="12556" width="10.7109375" style="97" bestFit="1" customWidth="1"/>
    <col min="12557" max="12557" width="54.85546875" style="97" customWidth="1"/>
    <col min="12558" max="12800" width="9.140625" style="97"/>
    <col min="12801" max="12801" width="4.28515625" style="97" customWidth="1"/>
    <col min="12802" max="12802" width="12.28515625" style="97" bestFit="1" customWidth="1"/>
    <col min="12803" max="12803" width="8.140625" style="97" bestFit="1" customWidth="1"/>
    <col min="12804" max="12804" width="34.85546875" style="97" customWidth="1"/>
    <col min="12805" max="12805" width="19.5703125" style="97" bestFit="1" customWidth="1"/>
    <col min="12806" max="12808" width="10.7109375" style="97" bestFit="1" customWidth="1"/>
    <col min="12809" max="12809" width="24.5703125" style="97" bestFit="1" customWidth="1"/>
    <col min="12810" max="12812" width="10.7109375" style="97" bestFit="1" customWidth="1"/>
    <col min="12813" max="12813" width="54.85546875" style="97" customWidth="1"/>
    <col min="12814" max="13056" width="9.140625" style="97"/>
    <col min="13057" max="13057" width="4.28515625" style="97" customWidth="1"/>
    <col min="13058" max="13058" width="12.28515625" style="97" bestFit="1" customWidth="1"/>
    <col min="13059" max="13059" width="8.140625" style="97" bestFit="1" customWidth="1"/>
    <col min="13060" max="13060" width="34.85546875" style="97" customWidth="1"/>
    <col min="13061" max="13061" width="19.5703125" style="97" bestFit="1" customWidth="1"/>
    <col min="13062" max="13064" width="10.7109375" style="97" bestFit="1" customWidth="1"/>
    <col min="13065" max="13065" width="24.5703125" style="97" bestFit="1" customWidth="1"/>
    <col min="13066" max="13068" width="10.7109375" style="97" bestFit="1" customWidth="1"/>
    <col min="13069" max="13069" width="54.85546875" style="97" customWidth="1"/>
    <col min="13070" max="13312" width="9.140625" style="97"/>
    <col min="13313" max="13313" width="4.28515625" style="97" customWidth="1"/>
    <col min="13314" max="13314" width="12.28515625" style="97" bestFit="1" customWidth="1"/>
    <col min="13315" max="13315" width="8.140625" style="97" bestFit="1" customWidth="1"/>
    <col min="13316" max="13316" width="34.85546875" style="97" customWidth="1"/>
    <col min="13317" max="13317" width="19.5703125" style="97" bestFit="1" customWidth="1"/>
    <col min="13318" max="13320" width="10.7109375" style="97" bestFit="1" customWidth="1"/>
    <col min="13321" max="13321" width="24.5703125" style="97" bestFit="1" customWidth="1"/>
    <col min="13322" max="13324" width="10.7109375" style="97" bestFit="1" customWidth="1"/>
    <col min="13325" max="13325" width="54.85546875" style="97" customWidth="1"/>
    <col min="13326" max="13568" width="9.140625" style="97"/>
    <col min="13569" max="13569" width="4.28515625" style="97" customWidth="1"/>
    <col min="13570" max="13570" width="12.28515625" style="97" bestFit="1" customWidth="1"/>
    <col min="13571" max="13571" width="8.140625" style="97" bestFit="1" customWidth="1"/>
    <col min="13572" max="13572" width="34.85546875" style="97" customWidth="1"/>
    <col min="13573" max="13573" width="19.5703125" style="97" bestFit="1" customWidth="1"/>
    <col min="13574" max="13576" width="10.7109375" style="97" bestFit="1" customWidth="1"/>
    <col min="13577" max="13577" width="24.5703125" style="97" bestFit="1" customWidth="1"/>
    <col min="13578" max="13580" width="10.7109375" style="97" bestFit="1" customWidth="1"/>
    <col min="13581" max="13581" width="54.85546875" style="97" customWidth="1"/>
    <col min="13582" max="13824" width="9.140625" style="97"/>
    <col min="13825" max="13825" width="4.28515625" style="97" customWidth="1"/>
    <col min="13826" max="13826" width="12.28515625" style="97" bestFit="1" customWidth="1"/>
    <col min="13827" max="13827" width="8.140625" style="97" bestFit="1" customWidth="1"/>
    <col min="13828" max="13828" width="34.85546875" style="97" customWidth="1"/>
    <col min="13829" max="13829" width="19.5703125" style="97" bestFit="1" customWidth="1"/>
    <col min="13830" max="13832" width="10.7109375" style="97" bestFit="1" customWidth="1"/>
    <col min="13833" max="13833" width="24.5703125" style="97" bestFit="1" customWidth="1"/>
    <col min="13834" max="13836" width="10.7109375" style="97" bestFit="1" customWidth="1"/>
    <col min="13837" max="13837" width="54.85546875" style="97" customWidth="1"/>
    <col min="13838" max="14080" width="9.140625" style="97"/>
    <col min="14081" max="14081" width="4.28515625" style="97" customWidth="1"/>
    <col min="14082" max="14082" width="12.28515625" style="97" bestFit="1" customWidth="1"/>
    <col min="14083" max="14083" width="8.140625" style="97" bestFit="1" customWidth="1"/>
    <col min="14084" max="14084" width="34.85546875" style="97" customWidth="1"/>
    <col min="14085" max="14085" width="19.5703125" style="97" bestFit="1" customWidth="1"/>
    <col min="14086" max="14088" width="10.7109375" style="97" bestFit="1" customWidth="1"/>
    <col min="14089" max="14089" width="24.5703125" style="97" bestFit="1" customWidth="1"/>
    <col min="14090" max="14092" width="10.7109375" style="97" bestFit="1" customWidth="1"/>
    <col min="14093" max="14093" width="54.85546875" style="97" customWidth="1"/>
    <col min="14094" max="14336" width="9.140625" style="97"/>
    <col min="14337" max="14337" width="4.28515625" style="97" customWidth="1"/>
    <col min="14338" max="14338" width="12.28515625" style="97" bestFit="1" customWidth="1"/>
    <col min="14339" max="14339" width="8.140625" style="97" bestFit="1" customWidth="1"/>
    <col min="14340" max="14340" width="34.85546875" style="97" customWidth="1"/>
    <col min="14341" max="14341" width="19.5703125" style="97" bestFit="1" customWidth="1"/>
    <col min="14342" max="14344" width="10.7109375" style="97" bestFit="1" customWidth="1"/>
    <col min="14345" max="14345" width="24.5703125" style="97" bestFit="1" customWidth="1"/>
    <col min="14346" max="14348" width="10.7109375" style="97" bestFit="1" customWidth="1"/>
    <col min="14349" max="14349" width="54.85546875" style="97" customWidth="1"/>
    <col min="14350" max="14592" width="9.140625" style="97"/>
    <col min="14593" max="14593" width="4.28515625" style="97" customWidth="1"/>
    <col min="14594" max="14594" width="12.28515625" style="97" bestFit="1" customWidth="1"/>
    <col min="14595" max="14595" width="8.140625" style="97" bestFit="1" customWidth="1"/>
    <col min="14596" max="14596" width="34.85546875" style="97" customWidth="1"/>
    <col min="14597" max="14597" width="19.5703125" style="97" bestFit="1" customWidth="1"/>
    <col min="14598" max="14600" width="10.7109375" style="97" bestFit="1" customWidth="1"/>
    <col min="14601" max="14601" width="24.5703125" style="97" bestFit="1" customWidth="1"/>
    <col min="14602" max="14604" width="10.7109375" style="97" bestFit="1" customWidth="1"/>
    <col min="14605" max="14605" width="54.85546875" style="97" customWidth="1"/>
    <col min="14606" max="14848" width="9.140625" style="97"/>
    <col min="14849" max="14849" width="4.28515625" style="97" customWidth="1"/>
    <col min="14850" max="14850" width="12.28515625" style="97" bestFit="1" customWidth="1"/>
    <col min="14851" max="14851" width="8.140625" style="97" bestFit="1" customWidth="1"/>
    <col min="14852" max="14852" width="34.85546875" style="97" customWidth="1"/>
    <col min="14853" max="14853" width="19.5703125" style="97" bestFit="1" customWidth="1"/>
    <col min="14854" max="14856" width="10.7109375" style="97" bestFit="1" customWidth="1"/>
    <col min="14857" max="14857" width="24.5703125" style="97" bestFit="1" customWidth="1"/>
    <col min="14858" max="14860" width="10.7109375" style="97" bestFit="1" customWidth="1"/>
    <col min="14861" max="14861" width="54.85546875" style="97" customWidth="1"/>
    <col min="14862" max="15104" width="9.140625" style="97"/>
    <col min="15105" max="15105" width="4.28515625" style="97" customWidth="1"/>
    <col min="15106" max="15106" width="12.28515625" style="97" bestFit="1" customWidth="1"/>
    <col min="15107" max="15107" width="8.140625" style="97" bestFit="1" customWidth="1"/>
    <col min="15108" max="15108" width="34.85546875" style="97" customWidth="1"/>
    <col min="15109" max="15109" width="19.5703125" style="97" bestFit="1" customWidth="1"/>
    <col min="15110" max="15112" width="10.7109375" style="97" bestFit="1" customWidth="1"/>
    <col min="15113" max="15113" width="24.5703125" style="97" bestFit="1" customWidth="1"/>
    <col min="15114" max="15116" width="10.7109375" style="97" bestFit="1" customWidth="1"/>
    <col min="15117" max="15117" width="54.85546875" style="97" customWidth="1"/>
    <col min="15118" max="15360" width="9.140625" style="97"/>
    <col min="15361" max="15361" width="4.28515625" style="97" customWidth="1"/>
    <col min="15362" max="15362" width="12.28515625" style="97" bestFit="1" customWidth="1"/>
    <col min="15363" max="15363" width="8.140625" style="97" bestFit="1" customWidth="1"/>
    <col min="15364" max="15364" width="34.85546875" style="97" customWidth="1"/>
    <col min="15365" max="15365" width="19.5703125" style="97" bestFit="1" customWidth="1"/>
    <col min="15366" max="15368" width="10.7109375" style="97" bestFit="1" customWidth="1"/>
    <col min="15369" max="15369" width="24.5703125" style="97" bestFit="1" customWidth="1"/>
    <col min="15370" max="15372" width="10.7109375" style="97" bestFit="1" customWidth="1"/>
    <col min="15373" max="15373" width="54.85546875" style="97" customWidth="1"/>
    <col min="15374" max="15616" width="9.140625" style="97"/>
    <col min="15617" max="15617" width="4.28515625" style="97" customWidth="1"/>
    <col min="15618" max="15618" width="12.28515625" style="97" bestFit="1" customWidth="1"/>
    <col min="15619" max="15619" width="8.140625" style="97" bestFit="1" customWidth="1"/>
    <col min="15620" max="15620" width="34.85546875" style="97" customWidth="1"/>
    <col min="15621" max="15621" width="19.5703125" style="97" bestFit="1" customWidth="1"/>
    <col min="15622" max="15624" width="10.7109375" style="97" bestFit="1" customWidth="1"/>
    <col min="15625" max="15625" width="24.5703125" style="97" bestFit="1" customWidth="1"/>
    <col min="15626" max="15628" width="10.7109375" style="97" bestFit="1" customWidth="1"/>
    <col min="15629" max="15629" width="54.85546875" style="97" customWidth="1"/>
    <col min="15630" max="15872" width="9.140625" style="97"/>
    <col min="15873" max="15873" width="4.28515625" style="97" customWidth="1"/>
    <col min="15874" max="15874" width="12.28515625" style="97" bestFit="1" customWidth="1"/>
    <col min="15875" max="15875" width="8.140625" style="97" bestFit="1" customWidth="1"/>
    <col min="15876" max="15876" width="34.85546875" style="97" customWidth="1"/>
    <col min="15877" max="15877" width="19.5703125" style="97" bestFit="1" customWidth="1"/>
    <col min="15878" max="15880" width="10.7109375" style="97" bestFit="1" customWidth="1"/>
    <col min="15881" max="15881" width="24.5703125" style="97" bestFit="1" customWidth="1"/>
    <col min="15882" max="15884" width="10.7109375" style="97" bestFit="1" customWidth="1"/>
    <col min="15885" max="15885" width="54.85546875" style="97" customWidth="1"/>
    <col min="15886" max="16128" width="9.140625" style="97"/>
    <col min="16129" max="16129" width="4.28515625" style="97" customWidth="1"/>
    <col min="16130" max="16130" width="12.28515625" style="97" bestFit="1" customWidth="1"/>
    <col min="16131" max="16131" width="8.140625" style="97" bestFit="1" customWidth="1"/>
    <col min="16132" max="16132" width="34.85546875" style="97" customWidth="1"/>
    <col min="16133" max="16133" width="19.5703125" style="97" bestFit="1" customWidth="1"/>
    <col min="16134" max="16136" width="10.7109375" style="97" bestFit="1" customWidth="1"/>
    <col min="16137" max="16137" width="24.5703125" style="97" bestFit="1" customWidth="1"/>
    <col min="16138" max="16140" width="10.7109375" style="97" bestFit="1" customWidth="1"/>
    <col min="16141" max="16141" width="54.85546875" style="97" customWidth="1"/>
    <col min="16142" max="16384" width="9.140625" style="97"/>
  </cols>
  <sheetData>
    <row r="2" spans="2:13" s="90" customFormat="1" ht="18" customHeight="1">
      <c r="B2" s="147" t="s">
        <v>898</v>
      </c>
      <c r="C2" s="147"/>
      <c r="D2" s="147"/>
      <c r="E2" s="147"/>
      <c r="F2" s="147"/>
      <c r="G2" s="147"/>
      <c r="H2" s="147"/>
      <c r="I2" s="147"/>
      <c r="J2" s="147"/>
      <c r="K2" s="147"/>
      <c r="L2" s="147"/>
      <c r="M2" s="147"/>
    </row>
    <row r="3" spans="2:13" s="90" customFormat="1" ht="28.5" customHeight="1">
      <c r="B3" s="148" t="s">
        <v>899</v>
      </c>
      <c r="C3" s="148"/>
      <c r="D3" s="148"/>
      <c r="E3" s="148"/>
      <c r="F3" s="148"/>
      <c r="G3" s="148"/>
      <c r="H3" s="148"/>
      <c r="I3" s="148"/>
      <c r="J3" s="148"/>
      <c r="K3" s="148"/>
      <c r="L3" s="148"/>
      <c r="M3" s="148"/>
    </row>
    <row r="4" spans="2:13" s="90" customFormat="1" ht="45" customHeight="1">
      <c r="C4" s="91"/>
      <c r="D4" s="149"/>
      <c r="E4" s="149"/>
      <c r="F4" s="149"/>
      <c r="G4" s="149"/>
      <c r="H4" s="149"/>
      <c r="I4" s="149"/>
      <c r="J4" s="149"/>
      <c r="K4" s="149"/>
      <c r="L4" s="149"/>
      <c r="M4" s="149"/>
    </row>
    <row r="5" spans="2:13" s="92" customFormat="1" ht="38.25" customHeight="1">
      <c r="B5" s="150" t="s">
        <v>273</v>
      </c>
      <c r="C5" s="151"/>
      <c r="D5" s="150" t="s">
        <v>9</v>
      </c>
      <c r="E5" s="150" t="s">
        <v>900</v>
      </c>
      <c r="F5" s="150" t="s">
        <v>901</v>
      </c>
      <c r="G5" s="150"/>
      <c r="H5" s="150"/>
      <c r="I5" s="150" t="s">
        <v>902</v>
      </c>
      <c r="J5" s="150" t="s">
        <v>901</v>
      </c>
      <c r="K5" s="150"/>
      <c r="L5" s="150"/>
      <c r="M5" s="156" t="s">
        <v>903</v>
      </c>
    </row>
    <row r="6" spans="2:13" s="92" customFormat="1" ht="43.5" customHeight="1">
      <c r="B6" s="150"/>
      <c r="C6" s="152"/>
      <c r="D6" s="150"/>
      <c r="E6" s="150"/>
      <c r="F6" s="93" t="s">
        <v>904</v>
      </c>
      <c r="G6" s="93" t="s">
        <v>905</v>
      </c>
      <c r="H6" s="93" t="s">
        <v>906</v>
      </c>
      <c r="I6" s="150"/>
      <c r="J6" s="93" t="s">
        <v>904</v>
      </c>
      <c r="K6" s="93" t="s">
        <v>905</v>
      </c>
      <c r="L6" s="93" t="s">
        <v>906</v>
      </c>
      <c r="M6" s="156"/>
    </row>
    <row r="7" spans="2:13" ht="27.75" customHeight="1">
      <c r="B7" s="94"/>
      <c r="C7" s="94"/>
      <c r="D7" s="94" t="s">
        <v>150</v>
      </c>
      <c r="E7" s="95">
        <f>E8+E9+E86+E133</f>
        <v>1193600</v>
      </c>
      <c r="F7" s="95">
        <f t="shared" ref="F7:L7" si="0">F8+F9+F86+F133</f>
        <v>1274200</v>
      </c>
      <c r="G7" s="95">
        <f t="shared" si="0"/>
        <v>1288999.9750000001</v>
      </c>
      <c r="H7" s="95">
        <f t="shared" si="0"/>
        <v>1323999.96875</v>
      </c>
      <c r="I7" s="95">
        <f t="shared" si="0"/>
        <v>1435071</v>
      </c>
      <c r="J7" s="95">
        <f t="shared" si="0"/>
        <v>1450682</v>
      </c>
      <c r="K7" s="95">
        <f t="shared" si="0"/>
        <v>1481869.9750000001</v>
      </c>
      <c r="L7" s="95">
        <f t="shared" si="0"/>
        <v>1513883.96875</v>
      </c>
      <c r="M7" s="96"/>
    </row>
    <row r="8" spans="2:13" ht="29.25" customHeight="1">
      <c r="B8" s="94"/>
      <c r="C8" s="94"/>
      <c r="D8" s="94" t="s">
        <v>152</v>
      </c>
      <c r="E8" s="95">
        <v>760000</v>
      </c>
      <c r="F8" s="95">
        <v>760000</v>
      </c>
      <c r="G8" s="95">
        <v>762000</v>
      </c>
      <c r="H8" s="95">
        <v>780000</v>
      </c>
      <c r="I8" s="95">
        <v>760000</v>
      </c>
      <c r="J8" s="95">
        <v>760000</v>
      </c>
      <c r="K8" s="95">
        <v>762000</v>
      </c>
      <c r="L8" s="95">
        <v>780000</v>
      </c>
      <c r="M8" s="98"/>
    </row>
    <row r="9" spans="2:13" ht="33.75" customHeight="1">
      <c r="B9" s="94"/>
      <c r="C9" s="94"/>
      <c r="D9" s="94" t="s">
        <v>154</v>
      </c>
      <c r="E9" s="95">
        <f>E10+E18+E27+E34+E39+E42+E50+E56+E63+E71+E81</f>
        <v>119944</v>
      </c>
      <c r="F9" s="95">
        <f t="shared" ref="F9:L9" si="1">F10+F18+F27+F34+F39+F42+F50+F56+F63+F71+F81</f>
        <v>124257</v>
      </c>
      <c r="G9" s="95">
        <f t="shared" si="1"/>
        <v>132055.97500000001</v>
      </c>
      <c r="H9" s="95">
        <f t="shared" si="1"/>
        <v>138651.96875</v>
      </c>
      <c r="I9" s="95">
        <f t="shared" si="1"/>
        <v>117689</v>
      </c>
      <c r="J9" s="95">
        <f t="shared" si="1"/>
        <v>119610</v>
      </c>
      <c r="K9" s="95">
        <f t="shared" si="1"/>
        <v>124377.97500000001</v>
      </c>
      <c r="L9" s="95">
        <f t="shared" si="1"/>
        <v>129151.96875</v>
      </c>
      <c r="M9" s="98"/>
    </row>
    <row r="10" spans="2:13" ht="33.75" customHeight="1">
      <c r="B10" s="99" t="s">
        <v>155</v>
      </c>
      <c r="C10" s="94"/>
      <c r="D10" s="100" t="s">
        <v>156</v>
      </c>
      <c r="E10" s="100">
        <f>SUM(E11:E17)</f>
        <v>3607</v>
      </c>
      <c r="F10" s="101">
        <f t="shared" ref="F10:L10" si="2">F11+F12+F13+F14+F15+F16+F17</f>
        <v>4291</v>
      </c>
      <c r="G10" s="100">
        <f t="shared" si="2"/>
        <v>5284</v>
      </c>
      <c r="H10" s="100">
        <f t="shared" si="2"/>
        <v>6745</v>
      </c>
      <c r="I10" s="100">
        <f t="shared" si="2"/>
        <v>4707</v>
      </c>
      <c r="J10" s="101">
        <f t="shared" si="2"/>
        <v>5391</v>
      </c>
      <c r="K10" s="100">
        <f t="shared" si="2"/>
        <v>6383</v>
      </c>
      <c r="L10" s="100">
        <f t="shared" si="2"/>
        <v>7845</v>
      </c>
      <c r="M10" s="102"/>
    </row>
    <row r="11" spans="2:13" ht="12.75">
      <c r="B11" s="103"/>
      <c r="C11" s="103"/>
      <c r="D11" s="104" t="s">
        <v>907</v>
      </c>
      <c r="E11" s="105">
        <v>1747</v>
      </c>
      <c r="F11" s="105">
        <v>2325</v>
      </c>
      <c r="G11" s="105">
        <v>3241</v>
      </c>
      <c r="H11" s="105">
        <v>4649</v>
      </c>
      <c r="I11" s="105">
        <v>1747</v>
      </c>
      <c r="J11" s="105">
        <v>2324</v>
      </c>
      <c r="K11" s="105">
        <v>3241</v>
      </c>
      <c r="L11" s="105">
        <v>4649</v>
      </c>
      <c r="M11" s="157" t="s">
        <v>908</v>
      </c>
    </row>
    <row r="12" spans="2:13" ht="33.75" customHeight="1">
      <c r="B12" s="102"/>
      <c r="C12" s="98"/>
      <c r="D12" s="104" t="s">
        <v>909</v>
      </c>
      <c r="E12" s="105">
        <v>82</v>
      </c>
      <c r="F12" s="105">
        <v>90</v>
      </c>
      <c r="G12" s="105">
        <v>99</v>
      </c>
      <c r="H12" s="105">
        <v>109</v>
      </c>
      <c r="I12" s="105">
        <v>82</v>
      </c>
      <c r="J12" s="105">
        <v>90</v>
      </c>
      <c r="K12" s="105">
        <v>99</v>
      </c>
      <c r="L12" s="105">
        <v>109</v>
      </c>
      <c r="M12" s="157"/>
    </row>
    <row r="13" spans="2:13" ht="33.75" customHeight="1">
      <c r="B13" s="102"/>
      <c r="C13" s="98"/>
      <c r="D13" s="104" t="s">
        <v>910</v>
      </c>
      <c r="E13" s="105">
        <v>348</v>
      </c>
      <c r="F13" s="105">
        <v>383</v>
      </c>
      <c r="G13" s="105">
        <v>421</v>
      </c>
      <c r="H13" s="105">
        <v>432</v>
      </c>
      <c r="I13" s="105">
        <v>348</v>
      </c>
      <c r="J13" s="105">
        <v>383</v>
      </c>
      <c r="K13" s="105">
        <v>421</v>
      </c>
      <c r="L13" s="105">
        <v>432</v>
      </c>
      <c r="M13" s="157"/>
    </row>
    <row r="14" spans="2:13" ht="27.75" customHeight="1">
      <c r="B14" s="103"/>
      <c r="C14" s="103"/>
      <c r="D14" s="104" t="s">
        <v>911</v>
      </c>
      <c r="E14" s="105">
        <v>128</v>
      </c>
      <c r="F14" s="105">
        <v>141</v>
      </c>
      <c r="G14" s="105">
        <v>156</v>
      </c>
      <c r="H14" s="105">
        <v>171</v>
      </c>
      <c r="I14" s="105">
        <v>128</v>
      </c>
      <c r="J14" s="105">
        <v>142</v>
      </c>
      <c r="K14" s="105">
        <v>155</v>
      </c>
      <c r="L14" s="105">
        <v>171</v>
      </c>
      <c r="M14" s="157"/>
    </row>
    <row r="15" spans="2:13" ht="29.25" customHeight="1">
      <c r="B15" s="102"/>
      <c r="C15" s="102"/>
      <c r="D15" s="104" t="s">
        <v>912</v>
      </c>
      <c r="E15" s="105">
        <v>202</v>
      </c>
      <c r="F15" s="105">
        <v>202</v>
      </c>
      <c r="G15" s="105">
        <v>202</v>
      </c>
      <c r="H15" s="105">
        <v>202</v>
      </c>
      <c r="I15" s="105">
        <v>202</v>
      </c>
      <c r="J15" s="105">
        <v>202</v>
      </c>
      <c r="K15" s="105">
        <v>202</v>
      </c>
      <c r="L15" s="105">
        <v>202</v>
      </c>
      <c r="M15" s="157"/>
    </row>
    <row r="16" spans="2:13" ht="33.75" customHeight="1">
      <c r="B16" s="102"/>
      <c r="C16" s="102"/>
      <c r="D16" s="104" t="s">
        <v>913</v>
      </c>
      <c r="E16" s="105">
        <v>100</v>
      </c>
      <c r="F16" s="105">
        <v>150</v>
      </c>
      <c r="G16" s="105">
        <v>165</v>
      </c>
      <c r="H16" s="105">
        <v>182</v>
      </c>
      <c r="I16" s="105">
        <v>100</v>
      </c>
      <c r="J16" s="105">
        <v>150</v>
      </c>
      <c r="K16" s="105">
        <v>165</v>
      </c>
      <c r="L16" s="105">
        <v>182</v>
      </c>
      <c r="M16" s="157"/>
    </row>
    <row r="17" spans="2:13" ht="33.75" customHeight="1">
      <c r="B17" s="102"/>
      <c r="C17" s="102"/>
      <c r="D17" s="104" t="s">
        <v>914</v>
      </c>
      <c r="E17" s="105">
        <v>1000</v>
      </c>
      <c r="F17" s="105">
        <v>1000</v>
      </c>
      <c r="G17" s="105">
        <v>1000</v>
      </c>
      <c r="H17" s="105">
        <v>1000</v>
      </c>
      <c r="I17" s="105">
        <v>2100</v>
      </c>
      <c r="J17" s="105">
        <v>2100</v>
      </c>
      <c r="K17" s="105">
        <v>2100</v>
      </c>
      <c r="L17" s="105">
        <v>2100</v>
      </c>
      <c r="M17" s="157"/>
    </row>
    <row r="18" spans="2:13" ht="33.75" customHeight="1">
      <c r="B18" s="94" t="s">
        <v>157</v>
      </c>
      <c r="C18" s="94"/>
      <c r="D18" s="94" t="s">
        <v>915</v>
      </c>
      <c r="E18" s="100">
        <f>SUM(E19:E26)</f>
        <v>27958</v>
      </c>
      <c r="F18" s="101">
        <f t="shared" ref="F18:L18" si="3">F19+F20+F21+F22+F23+F24+F25+F26</f>
        <v>30750</v>
      </c>
      <c r="G18" s="100">
        <f t="shared" si="3"/>
        <v>33820</v>
      </c>
      <c r="H18" s="100">
        <f t="shared" si="3"/>
        <v>34615</v>
      </c>
      <c r="I18" s="100">
        <f t="shared" si="3"/>
        <v>32046</v>
      </c>
      <c r="J18" s="101">
        <f t="shared" si="3"/>
        <v>34951</v>
      </c>
      <c r="K18" s="100">
        <f t="shared" si="3"/>
        <v>35426</v>
      </c>
      <c r="L18" s="100">
        <f t="shared" si="3"/>
        <v>35427</v>
      </c>
      <c r="M18" s="102"/>
    </row>
    <row r="19" spans="2:13" ht="34.5" customHeight="1">
      <c r="B19" s="103"/>
      <c r="C19" s="103"/>
      <c r="D19" s="104" t="s">
        <v>916</v>
      </c>
      <c r="E19" s="105">
        <v>20878</v>
      </c>
      <c r="F19" s="105">
        <v>22965</v>
      </c>
      <c r="G19" s="105">
        <v>25260</v>
      </c>
      <c r="H19" s="105">
        <v>24273</v>
      </c>
      <c r="I19" s="105">
        <v>22152</v>
      </c>
      <c r="J19" s="105">
        <v>24967</v>
      </c>
      <c r="K19" s="105">
        <v>24967</v>
      </c>
      <c r="L19" s="105">
        <v>24967</v>
      </c>
      <c r="M19" s="158" t="s">
        <v>917</v>
      </c>
    </row>
    <row r="20" spans="2:13" ht="34.5" customHeight="1">
      <c r="B20" s="102"/>
      <c r="C20" s="102"/>
      <c r="D20" s="104" t="s">
        <v>918</v>
      </c>
      <c r="E20" s="105">
        <v>180</v>
      </c>
      <c r="F20" s="105">
        <v>197</v>
      </c>
      <c r="G20" s="105">
        <v>216</v>
      </c>
      <c r="H20" s="105">
        <v>300</v>
      </c>
      <c r="I20" s="105">
        <v>210</v>
      </c>
      <c r="J20" s="105">
        <v>300</v>
      </c>
      <c r="K20" s="105">
        <v>300</v>
      </c>
      <c r="L20" s="105">
        <v>300</v>
      </c>
      <c r="M20" s="157"/>
    </row>
    <row r="21" spans="2:13" ht="34.5" customHeight="1">
      <c r="B21" s="102"/>
      <c r="C21" s="102"/>
      <c r="D21" s="104" t="s">
        <v>919</v>
      </c>
      <c r="E21" s="105">
        <v>5040</v>
      </c>
      <c r="F21" s="105">
        <v>5540</v>
      </c>
      <c r="G21" s="105">
        <v>6094</v>
      </c>
      <c r="H21" s="105">
        <v>5877</v>
      </c>
      <c r="I21" s="105">
        <v>5877</v>
      </c>
      <c r="J21" s="105">
        <v>5877</v>
      </c>
      <c r="K21" s="105">
        <v>5877</v>
      </c>
      <c r="L21" s="105">
        <v>5877</v>
      </c>
      <c r="M21" s="157"/>
    </row>
    <row r="22" spans="2:13" ht="34.5" customHeight="1">
      <c r="B22" s="102"/>
      <c r="C22" s="102"/>
      <c r="D22" s="104" t="s">
        <v>920</v>
      </c>
      <c r="E22" s="105">
        <v>1552</v>
      </c>
      <c r="F22" s="105">
        <v>1708</v>
      </c>
      <c r="G22" s="105">
        <v>1878</v>
      </c>
      <c r="H22" s="105">
        <v>3643</v>
      </c>
      <c r="I22" s="105">
        <v>3168</v>
      </c>
      <c r="J22" s="105">
        <v>3168</v>
      </c>
      <c r="K22" s="105">
        <v>3643</v>
      </c>
      <c r="L22" s="105">
        <v>3644</v>
      </c>
      <c r="M22" s="157"/>
    </row>
    <row r="23" spans="2:13" ht="34.5" customHeight="1">
      <c r="B23" s="102"/>
      <c r="C23" s="102"/>
      <c r="D23" s="104" t="s">
        <v>921</v>
      </c>
      <c r="E23" s="105">
        <v>110</v>
      </c>
      <c r="F23" s="105">
        <v>122</v>
      </c>
      <c r="G23" s="105">
        <v>132</v>
      </c>
      <c r="H23" s="105">
        <v>132</v>
      </c>
      <c r="I23" s="105">
        <v>300</v>
      </c>
      <c r="J23" s="105">
        <v>300</v>
      </c>
      <c r="K23" s="105">
        <v>300</v>
      </c>
      <c r="L23" s="105">
        <v>300</v>
      </c>
      <c r="M23" s="157"/>
    </row>
    <row r="24" spans="2:13" ht="34.5" customHeight="1">
      <c r="B24" s="103"/>
      <c r="C24" s="103"/>
      <c r="D24" s="104" t="s">
        <v>922</v>
      </c>
      <c r="E24" s="105">
        <v>33</v>
      </c>
      <c r="F24" s="105">
        <v>36</v>
      </c>
      <c r="G24" s="105">
        <v>40</v>
      </c>
      <c r="H24" s="105">
        <v>40</v>
      </c>
      <c r="I24" s="105">
        <v>90</v>
      </c>
      <c r="J24" s="105">
        <v>90</v>
      </c>
      <c r="K24" s="105">
        <v>90</v>
      </c>
      <c r="L24" s="105">
        <v>90</v>
      </c>
      <c r="M24" s="157"/>
    </row>
    <row r="25" spans="2:13" ht="34.5" customHeight="1">
      <c r="B25" s="103"/>
      <c r="C25" s="103"/>
      <c r="D25" s="104" t="s">
        <v>923</v>
      </c>
      <c r="E25" s="105">
        <v>165</v>
      </c>
      <c r="F25" s="105">
        <v>182</v>
      </c>
      <c r="G25" s="105">
        <v>200</v>
      </c>
      <c r="H25" s="105">
        <v>350</v>
      </c>
      <c r="I25" s="105">
        <v>150</v>
      </c>
      <c r="J25" s="105">
        <v>150</v>
      </c>
      <c r="K25" s="105">
        <v>150</v>
      </c>
      <c r="L25" s="105">
        <v>150</v>
      </c>
      <c r="M25" s="157"/>
    </row>
    <row r="26" spans="2:13" ht="34.5" customHeight="1">
      <c r="B26" s="103"/>
      <c r="C26" s="103"/>
      <c r="D26" s="104" t="s">
        <v>924</v>
      </c>
      <c r="E26" s="105"/>
      <c r="F26" s="105"/>
      <c r="G26" s="105"/>
      <c r="H26" s="105"/>
      <c r="I26" s="105">
        <v>99</v>
      </c>
      <c r="J26" s="105">
        <v>99</v>
      </c>
      <c r="K26" s="105">
        <v>99</v>
      </c>
      <c r="L26" s="105">
        <v>99</v>
      </c>
      <c r="M26" s="159"/>
    </row>
    <row r="27" spans="2:13" ht="33.75" customHeight="1">
      <c r="B27" s="94" t="s">
        <v>159</v>
      </c>
      <c r="C27" s="94"/>
      <c r="D27" s="94" t="s">
        <v>160</v>
      </c>
      <c r="E27" s="100">
        <f>SUM(E28:E33)</f>
        <v>1700</v>
      </c>
      <c r="F27" s="101">
        <f>F28+F29+F30+F31+F32+F33</f>
        <v>2075</v>
      </c>
      <c r="G27" s="100">
        <f t="shared" ref="G27:L27" si="4">G28+G29+G30+G31+G32+G33</f>
        <v>2283</v>
      </c>
      <c r="H27" s="100">
        <f t="shared" si="4"/>
        <v>2512</v>
      </c>
      <c r="I27" s="100">
        <f t="shared" si="4"/>
        <v>2627</v>
      </c>
      <c r="J27" s="101">
        <f t="shared" si="4"/>
        <v>2627</v>
      </c>
      <c r="K27" s="100">
        <f t="shared" si="4"/>
        <v>3000</v>
      </c>
      <c r="L27" s="100">
        <f t="shared" si="4"/>
        <v>2700</v>
      </c>
      <c r="M27" s="100"/>
    </row>
    <row r="28" spans="2:13" ht="39.75" customHeight="1">
      <c r="B28" s="102"/>
      <c r="C28" s="102"/>
      <c r="D28" s="104" t="s">
        <v>925</v>
      </c>
      <c r="E28" s="105">
        <v>580</v>
      </c>
      <c r="F28" s="105">
        <v>580</v>
      </c>
      <c r="G28" s="105">
        <v>638</v>
      </c>
      <c r="H28" s="105">
        <v>702</v>
      </c>
      <c r="I28" s="105">
        <v>1440</v>
      </c>
      <c r="J28" s="105">
        <v>1440</v>
      </c>
      <c r="K28" s="105">
        <v>1813</v>
      </c>
      <c r="L28" s="105">
        <v>1513</v>
      </c>
      <c r="M28" s="157" t="s">
        <v>926</v>
      </c>
    </row>
    <row r="29" spans="2:13" ht="63.75">
      <c r="B29" s="102"/>
      <c r="C29" s="102"/>
      <c r="D29" s="104" t="s">
        <v>927</v>
      </c>
      <c r="E29" s="105">
        <v>725</v>
      </c>
      <c r="F29" s="105">
        <v>1100</v>
      </c>
      <c r="G29" s="105">
        <v>1210</v>
      </c>
      <c r="H29" s="105">
        <v>1331</v>
      </c>
      <c r="I29" s="105">
        <v>675</v>
      </c>
      <c r="J29" s="105">
        <v>675</v>
      </c>
      <c r="K29" s="105">
        <v>675</v>
      </c>
      <c r="L29" s="105">
        <v>675</v>
      </c>
      <c r="M29" s="157"/>
    </row>
    <row r="30" spans="2:13" ht="25.5">
      <c r="B30" s="102"/>
      <c r="C30" s="102"/>
      <c r="D30" s="104" t="s">
        <v>928</v>
      </c>
      <c r="E30" s="105">
        <v>50</v>
      </c>
      <c r="F30" s="105">
        <v>50</v>
      </c>
      <c r="G30" s="105">
        <v>55.000000000000007</v>
      </c>
      <c r="H30" s="105">
        <v>61</v>
      </c>
      <c r="I30" s="105">
        <v>50</v>
      </c>
      <c r="J30" s="105">
        <v>50</v>
      </c>
      <c r="K30" s="105">
        <v>50</v>
      </c>
      <c r="L30" s="105">
        <v>50</v>
      </c>
      <c r="M30" s="157"/>
    </row>
    <row r="31" spans="2:13" ht="12.75">
      <c r="B31" s="102"/>
      <c r="C31" s="102"/>
      <c r="D31" s="104" t="s">
        <v>929</v>
      </c>
      <c r="E31" s="105">
        <v>30</v>
      </c>
      <c r="F31" s="105">
        <v>30</v>
      </c>
      <c r="G31" s="105">
        <v>33</v>
      </c>
      <c r="H31" s="105">
        <v>36</v>
      </c>
      <c r="I31" s="105">
        <v>22</v>
      </c>
      <c r="J31" s="105">
        <v>22</v>
      </c>
      <c r="K31" s="105">
        <v>22</v>
      </c>
      <c r="L31" s="105">
        <v>22</v>
      </c>
      <c r="M31" s="157"/>
    </row>
    <row r="32" spans="2:13" ht="25.5">
      <c r="B32" s="102"/>
      <c r="C32" s="102"/>
      <c r="D32" s="104" t="s">
        <v>930</v>
      </c>
      <c r="E32" s="105">
        <v>130</v>
      </c>
      <c r="F32" s="105">
        <v>130</v>
      </c>
      <c r="G32" s="105">
        <v>143</v>
      </c>
      <c r="H32" s="105">
        <v>157</v>
      </c>
      <c r="I32" s="105">
        <v>40</v>
      </c>
      <c r="J32" s="105">
        <v>40</v>
      </c>
      <c r="K32" s="105">
        <v>40</v>
      </c>
      <c r="L32" s="105">
        <v>40</v>
      </c>
      <c r="M32" s="157"/>
    </row>
    <row r="33" spans="2:13" ht="102">
      <c r="B33" s="102"/>
      <c r="C33" s="102"/>
      <c r="D33" s="104" t="s">
        <v>931</v>
      </c>
      <c r="E33" s="105">
        <v>185</v>
      </c>
      <c r="F33" s="105">
        <v>185</v>
      </c>
      <c r="G33" s="105">
        <v>204</v>
      </c>
      <c r="H33" s="105">
        <v>225</v>
      </c>
      <c r="I33" s="105">
        <v>400</v>
      </c>
      <c r="J33" s="105">
        <v>400</v>
      </c>
      <c r="K33" s="105">
        <v>400</v>
      </c>
      <c r="L33" s="105">
        <v>400</v>
      </c>
      <c r="M33" s="157"/>
    </row>
    <row r="34" spans="2:13" ht="33.75" customHeight="1">
      <c r="B34" s="94" t="s">
        <v>161</v>
      </c>
      <c r="C34" s="94"/>
      <c r="D34" s="94" t="s">
        <v>162</v>
      </c>
      <c r="E34" s="100">
        <f>SUM(E35:E38)</f>
        <v>6322</v>
      </c>
      <c r="F34" s="101">
        <f t="shared" ref="F34:L34" si="5">F35+F36+F37+F38</f>
        <v>6642</v>
      </c>
      <c r="G34" s="100">
        <f t="shared" si="5"/>
        <v>6970</v>
      </c>
      <c r="H34" s="100">
        <f t="shared" si="5"/>
        <v>7619</v>
      </c>
      <c r="I34" s="100">
        <f t="shared" si="5"/>
        <v>6322</v>
      </c>
      <c r="J34" s="101">
        <f t="shared" si="5"/>
        <v>6642</v>
      </c>
      <c r="K34" s="100">
        <f t="shared" si="5"/>
        <v>6970</v>
      </c>
      <c r="L34" s="100">
        <f t="shared" si="5"/>
        <v>7619</v>
      </c>
      <c r="M34" s="102"/>
    </row>
    <row r="35" spans="2:13" ht="25.5" customHeight="1">
      <c r="B35" s="102"/>
      <c r="C35" s="102"/>
      <c r="D35" s="104" t="s">
        <v>932</v>
      </c>
      <c r="E35" s="105">
        <v>5935</v>
      </c>
      <c r="F35" s="105">
        <v>6232</v>
      </c>
      <c r="G35" s="105">
        <v>6544</v>
      </c>
      <c r="H35" s="105">
        <v>6870</v>
      </c>
      <c r="I35" s="105">
        <v>5935</v>
      </c>
      <c r="J35" s="105">
        <v>6232</v>
      </c>
      <c r="K35" s="105">
        <v>6544</v>
      </c>
      <c r="L35" s="105">
        <v>6870</v>
      </c>
      <c r="M35" s="153"/>
    </row>
    <row r="36" spans="2:13" ht="25.5">
      <c r="B36" s="102"/>
      <c r="C36" s="102"/>
      <c r="D36" s="104" t="s">
        <v>933</v>
      </c>
      <c r="E36" s="105">
        <v>135</v>
      </c>
      <c r="F36" s="105">
        <v>145</v>
      </c>
      <c r="G36" s="105">
        <v>149</v>
      </c>
      <c r="H36" s="105">
        <v>457</v>
      </c>
      <c r="I36" s="105">
        <v>135</v>
      </c>
      <c r="J36" s="105">
        <v>145</v>
      </c>
      <c r="K36" s="105">
        <v>149</v>
      </c>
      <c r="L36" s="105">
        <v>457</v>
      </c>
      <c r="M36" s="154"/>
    </row>
    <row r="37" spans="2:13" ht="102">
      <c r="B37" s="102"/>
      <c r="C37" s="102"/>
      <c r="D37" s="104" t="s">
        <v>934</v>
      </c>
      <c r="E37" s="105">
        <v>200</v>
      </c>
      <c r="F37" s="105">
        <v>210</v>
      </c>
      <c r="G37" s="105">
        <v>220</v>
      </c>
      <c r="H37" s="105">
        <v>232</v>
      </c>
      <c r="I37" s="105">
        <v>200</v>
      </c>
      <c r="J37" s="105">
        <v>210</v>
      </c>
      <c r="K37" s="105">
        <v>220</v>
      </c>
      <c r="L37" s="105">
        <v>232</v>
      </c>
      <c r="M37" s="154"/>
    </row>
    <row r="38" spans="2:13" ht="38.25">
      <c r="B38" s="102"/>
      <c r="C38" s="102"/>
      <c r="D38" s="104" t="s">
        <v>935</v>
      </c>
      <c r="E38" s="105">
        <v>52</v>
      </c>
      <c r="F38" s="105">
        <v>55</v>
      </c>
      <c r="G38" s="105">
        <v>57</v>
      </c>
      <c r="H38" s="105">
        <v>60</v>
      </c>
      <c r="I38" s="105">
        <v>52</v>
      </c>
      <c r="J38" s="105">
        <v>55</v>
      </c>
      <c r="K38" s="105">
        <v>57</v>
      </c>
      <c r="L38" s="105">
        <v>60</v>
      </c>
      <c r="M38" s="154"/>
    </row>
    <row r="39" spans="2:13" ht="33.75" customHeight="1">
      <c r="B39" s="94" t="s">
        <v>163</v>
      </c>
      <c r="C39" s="94"/>
      <c r="D39" s="94" t="s">
        <v>936</v>
      </c>
      <c r="E39" s="100">
        <f>SUM(E40:E41)</f>
        <v>260</v>
      </c>
      <c r="F39" s="101">
        <f t="shared" ref="F39:L39" si="6">F40+F41</f>
        <v>260</v>
      </c>
      <c r="G39" s="100">
        <f t="shared" si="6"/>
        <v>260</v>
      </c>
      <c r="H39" s="100">
        <f t="shared" si="6"/>
        <v>260</v>
      </c>
      <c r="I39" s="100">
        <f t="shared" si="6"/>
        <v>260</v>
      </c>
      <c r="J39" s="101">
        <f t="shared" si="6"/>
        <v>260</v>
      </c>
      <c r="K39" s="100">
        <f t="shared" si="6"/>
        <v>260</v>
      </c>
      <c r="L39" s="100">
        <f t="shared" si="6"/>
        <v>260</v>
      </c>
      <c r="M39" s="102"/>
    </row>
    <row r="40" spans="2:13" ht="51">
      <c r="B40" s="102"/>
      <c r="C40" s="102"/>
      <c r="D40" s="106" t="s">
        <v>937</v>
      </c>
      <c r="E40" s="105">
        <v>150</v>
      </c>
      <c r="F40" s="105">
        <v>150</v>
      </c>
      <c r="G40" s="105">
        <v>170</v>
      </c>
      <c r="H40" s="105">
        <v>170</v>
      </c>
      <c r="I40" s="105">
        <v>150</v>
      </c>
      <c r="J40" s="105">
        <v>150</v>
      </c>
      <c r="K40" s="105">
        <v>170</v>
      </c>
      <c r="L40" s="105">
        <v>170</v>
      </c>
      <c r="M40" s="102"/>
    </row>
    <row r="41" spans="2:13" ht="63.75">
      <c r="B41" s="102"/>
      <c r="C41" s="102"/>
      <c r="D41" s="106" t="s">
        <v>938</v>
      </c>
      <c r="E41" s="105">
        <v>110</v>
      </c>
      <c r="F41" s="105">
        <v>110</v>
      </c>
      <c r="G41" s="105">
        <v>90</v>
      </c>
      <c r="H41" s="105">
        <v>90</v>
      </c>
      <c r="I41" s="105">
        <v>110</v>
      </c>
      <c r="J41" s="105">
        <v>110</v>
      </c>
      <c r="K41" s="105">
        <v>90</v>
      </c>
      <c r="L41" s="105">
        <v>90</v>
      </c>
      <c r="M41" s="102"/>
    </row>
    <row r="42" spans="2:13" ht="33.75" customHeight="1">
      <c r="B42" s="94" t="s">
        <v>165</v>
      </c>
      <c r="C42" s="94"/>
      <c r="D42" s="94" t="s">
        <v>166</v>
      </c>
      <c r="E42" s="100">
        <f t="shared" ref="E42:L42" si="7">SUM(E43:E49)</f>
        <v>17159</v>
      </c>
      <c r="F42" s="100">
        <f t="shared" si="7"/>
        <v>18203</v>
      </c>
      <c r="G42" s="100">
        <f t="shared" si="7"/>
        <v>18951.975000000002</v>
      </c>
      <c r="H42" s="100">
        <f t="shared" si="7"/>
        <v>20371.96875</v>
      </c>
      <c r="I42" s="100">
        <f t="shared" si="7"/>
        <v>17159</v>
      </c>
      <c r="J42" s="100">
        <f t="shared" si="7"/>
        <v>18203</v>
      </c>
      <c r="K42" s="100">
        <f t="shared" si="7"/>
        <v>18951.975000000002</v>
      </c>
      <c r="L42" s="100">
        <f t="shared" si="7"/>
        <v>20371.96875</v>
      </c>
      <c r="M42" s="102"/>
    </row>
    <row r="43" spans="2:13" ht="38.25" customHeight="1">
      <c r="B43" s="102"/>
      <c r="C43" s="102"/>
      <c r="D43" s="106" t="s">
        <v>939</v>
      </c>
      <c r="E43" s="105">
        <v>2342</v>
      </c>
      <c r="F43" s="105">
        <v>2839.5</v>
      </c>
      <c r="G43" s="105">
        <v>3050.1</v>
      </c>
      <c r="H43" s="105">
        <v>3283.5</v>
      </c>
      <c r="I43" s="105">
        <v>2342</v>
      </c>
      <c r="J43" s="105">
        <v>2839.5</v>
      </c>
      <c r="K43" s="105">
        <v>3050.1</v>
      </c>
      <c r="L43" s="105">
        <v>3283.5</v>
      </c>
      <c r="M43" s="153"/>
    </row>
    <row r="44" spans="2:13" ht="114.75">
      <c r="B44" s="102"/>
      <c r="C44" s="102"/>
      <c r="D44" s="106" t="s">
        <v>940</v>
      </c>
      <c r="E44" s="105">
        <v>1900</v>
      </c>
      <c r="F44" s="105">
        <v>2100</v>
      </c>
      <c r="G44" s="105">
        <v>2320</v>
      </c>
      <c r="H44" s="105">
        <v>3300</v>
      </c>
      <c r="I44" s="105">
        <v>1900</v>
      </c>
      <c r="J44" s="105">
        <v>2100</v>
      </c>
      <c r="K44" s="105">
        <v>2320</v>
      </c>
      <c r="L44" s="105">
        <v>3300</v>
      </c>
      <c r="M44" s="154"/>
    </row>
    <row r="45" spans="2:13" ht="12.75">
      <c r="B45" s="102"/>
      <c r="C45" s="102"/>
      <c r="D45" s="106" t="s">
        <v>941</v>
      </c>
      <c r="E45" s="105">
        <v>9800</v>
      </c>
      <c r="F45" s="105">
        <v>9830</v>
      </c>
      <c r="G45" s="105">
        <v>9950</v>
      </c>
      <c r="H45" s="105">
        <v>9950</v>
      </c>
      <c r="I45" s="105">
        <v>9800</v>
      </c>
      <c r="J45" s="105">
        <v>9830</v>
      </c>
      <c r="K45" s="105">
        <v>9950</v>
      </c>
      <c r="L45" s="105">
        <v>9950</v>
      </c>
      <c r="M45" s="154"/>
    </row>
    <row r="46" spans="2:13" ht="51">
      <c r="B46" s="102"/>
      <c r="C46" s="102"/>
      <c r="D46" s="106" t="s">
        <v>942</v>
      </c>
      <c r="E46" s="105">
        <v>50</v>
      </c>
      <c r="F46" s="105">
        <v>50</v>
      </c>
      <c r="G46" s="105">
        <v>50</v>
      </c>
      <c r="H46" s="105">
        <v>50</v>
      </c>
      <c r="I46" s="105">
        <v>50</v>
      </c>
      <c r="J46" s="105">
        <v>50</v>
      </c>
      <c r="K46" s="105">
        <v>50</v>
      </c>
      <c r="L46" s="105">
        <v>50</v>
      </c>
      <c r="M46" s="154"/>
    </row>
    <row r="47" spans="2:13" ht="25.5">
      <c r="B47" s="102"/>
      <c r="C47" s="102"/>
      <c r="D47" s="106" t="s">
        <v>943</v>
      </c>
      <c r="E47" s="105">
        <v>42</v>
      </c>
      <c r="F47" s="105">
        <v>46</v>
      </c>
      <c r="G47" s="105">
        <v>50</v>
      </c>
      <c r="H47" s="105">
        <v>55</v>
      </c>
      <c r="I47" s="105">
        <v>42</v>
      </c>
      <c r="J47" s="105">
        <v>46</v>
      </c>
      <c r="K47" s="105">
        <v>50</v>
      </c>
      <c r="L47" s="105">
        <v>55</v>
      </c>
      <c r="M47" s="154"/>
    </row>
    <row r="48" spans="2:13" ht="51">
      <c r="B48" s="102"/>
      <c r="C48" s="102"/>
      <c r="D48" s="106" t="s">
        <v>944</v>
      </c>
      <c r="E48" s="105">
        <f>2500*1.05</f>
        <v>2625</v>
      </c>
      <c r="F48" s="105">
        <f>E48*1.1</f>
        <v>2887.5000000000005</v>
      </c>
      <c r="G48" s="105">
        <f>F48*1.05</f>
        <v>3031.8750000000005</v>
      </c>
      <c r="H48" s="105">
        <f>G48*1.05</f>
        <v>3183.4687500000005</v>
      </c>
      <c r="I48" s="105">
        <f>2500*1.05</f>
        <v>2625</v>
      </c>
      <c r="J48" s="105">
        <f>I48*1.1</f>
        <v>2887.5000000000005</v>
      </c>
      <c r="K48" s="105">
        <f>J48*1.05</f>
        <v>3031.8750000000005</v>
      </c>
      <c r="L48" s="105">
        <f>K48*1.05</f>
        <v>3183.4687500000005</v>
      </c>
      <c r="M48" s="154"/>
    </row>
    <row r="49" spans="2:13" ht="127.5">
      <c r="B49" s="102"/>
      <c r="C49" s="102"/>
      <c r="D49" s="106" t="s">
        <v>945</v>
      </c>
      <c r="E49" s="105">
        <v>400</v>
      </c>
      <c r="F49" s="105">
        <v>450</v>
      </c>
      <c r="G49" s="105">
        <v>500</v>
      </c>
      <c r="H49" s="105">
        <v>550</v>
      </c>
      <c r="I49" s="105">
        <v>400</v>
      </c>
      <c r="J49" s="105">
        <v>450</v>
      </c>
      <c r="K49" s="105">
        <v>500</v>
      </c>
      <c r="L49" s="105">
        <v>550</v>
      </c>
      <c r="M49" s="155"/>
    </row>
    <row r="50" spans="2:13" ht="33.75" customHeight="1">
      <c r="B50" s="94" t="s">
        <v>172</v>
      </c>
      <c r="C50" s="94"/>
      <c r="D50" s="94" t="s">
        <v>946</v>
      </c>
      <c r="E50" s="100">
        <f>SUM(E51:E55)</f>
        <v>14060</v>
      </c>
      <c r="F50" s="100">
        <f>SUM(F51:F55)</f>
        <v>16690</v>
      </c>
      <c r="G50" s="100">
        <f>SUM(G51:G55)</f>
        <v>17709</v>
      </c>
      <c r="H50" s="100">
        <f>SUM(H51:H55)</f>
        <v>18631</v>
      </c>
      <c r="I50" s="100">
        <f>I51+I54+I55</f>
        <v>5690</v>
      </c>
      <c r="J50" s="101">
        <f>J51+J54+J55</f>
        <v>6190</v>
      </c>
      <c r="K50" s="100">
        <f>K51+K54+K55</f>
        <v>6609</v>
      </c>
      <c r="L50" s="100">
        <f>L51+L54+L55</f>
        <v>7031</v>
      </c>
      <c r="M50" s="102"/>
    </row>
    <row r="51" spans="2:13" ht="25.5">
      <c r="B51" s="102"/>
      <c r="C51" s="102"/>
      <c r="D51" s="106" t="s">
        <v>947</v>
      </c>
      <c r="E51" s="105">
        <v>2090</v>
      </c>
      <c r="F51" s="105">
        <v>2390</v>
      </c>
      <c r="G51" s="105">
        <v>2490</v>
      </c>
      <c r="H51" s="105">
        <v>2500</v>
      </c>
      <c r="I51" s="105">
        <v>2090</v>
      </c>
      <c r="J51" s="105">
        <v>2390</v>
      </c>
      <c r="K51" s="105">
        <v>2490</v>
      </c>
      <c r="L51" s="105">
        <v>2500</v>
      </c>
      <c r="M51" s="153"/>
    </row>
    <row r="52" spans="2:13" ht="38.25">
      <c r="B52" s="102"/>
      <c r="C52" s="102"/>
      <c r="D52" s="106" t="s">
        <v>948</v>
      </c>
      <c r="E52" s="105">
        <f>4400-30</f>
        <v>4370</v>
      </c>
      <c r="F52" s="105">
        <v>6200</v>
      </c>
      <c r="G52" s="105">
        <v>6500</v>
      </c>
      <c r="H52" s="105">
        <v>6800</v>
      </c>
      <c r="I52" s="105">
        <f>4400-30</f>
        <v>4370</v>
      </c>
      <c r="J52" s="105">
        <v>6200</v>
      </c>
      <c r="K52" s="105">
        <v>6500</v>
      </c>
      <c r="L52" s="105">
        <v>6800</v>
      </c>
      <c r="M52" s="154"/>
    </row>
    <row r="53" spans="2:13" ht="38.25">
      <c r="B53" s="102"/>
      <c r="C53" s="102"/>
      <c r="D53" s="106" t="s">
        <v>949</v>
      </c>
      <c r="E53" s="105">
        <v>4000</v>
      </c>
      <c r="F53" s="105">
        <v>4300</v>
      </c>
      <c r="G53" s="105">
        <v>4600</v>
      </c>
      <c r="H53" s="105">
        <v>4800</v>
      </c>
      <c r="I53" s="105">
        <v>4000</v>
      </c>
      <c r="J53" s="105">
        <v>4300</v>
      </c>
      <c r="K53" s="105">
        <v>4600</v>
      </c>
      <c r="L53" s="105">
        <v>4800</v>
      </c>
      <c r="M53" s="154"/>
    </row>
    <row r="54" spans="2:13" ht="63.75">
      <c r="B54" s="102"/>
      <c r="C54" s="102"/>
      <c r="D54" s="106" t="s">
        <v>950</v>
      </c>
      <c r="E54" s="105">
        <v>3100</v>
      </c>
      <c r="F54" s="105">
        <v>3100</v>
      </c>
      <c r="G54" s="105">
        <v>3219</v>
      </c>
      <c r="H54" s="105">
        <v>3541</v>
      </c>
      <c r="I54" s="105">
        <v>3100</v>
      </c>
      <c r="J54" s="105">
        <v>3100</v>
      </c>
      <c r="K54" s="105">
        <v>3219</v>
      </c>
      <c r="L54" s="105">
        <v>3541</v>
      </c>
      <c r="M54" s="154"/>
    </row>
    <row r="55" spans="2:13" ht="51">
      <c r="B55" s="102"/>
      <c r="C55" s="102"/>
      <c r="D55" s="106" t="s">
        <v>951</v>
      </c>
      <c r="E55" s="105">
        <v>500</v>
      </c>
      <c r="F55" s="105">
        <v>700</v>
      </c>
      <c r="G55" s="105">
        <v>900</v>
      </c>
      <c r="H55" s="105">
        <v>990</v>
      </c>
      <c r="I55" s="105">
        <v>500</v>
      </c>
      <c r="J55" s="105">
        <v>700</v>
      </c>
      <c r="K55" s="105">
        <v>900</v>
      </c>
      <c r="L55" s="105">
        <v>990</v>
      </c>
      <c r="M55" s="154"/>
    </row>
    <row r="56" spans="2:13" ht="33.75" customHeight="1">
      <c r="B56" s="94" t="s">
        <v>180</v>
      </c>
      <c r="C56" s="94"/>
      <c r="D56" s="94" t="s">
        <v>181</v>
      </c>
      <c r="E56" s="100">
        <f t="shared" ref="E56:L56" si="8">SUM(E57:E62)</f>
        <v>8874</v>
      </c>
      <c r="F56" s="100">
        <f t="shared" si="8"/>
        <v>9012</v>
      </c>
      <c r="G56" s="100">
        <f t="shared" si="8"/>
        <v>9314</v>
      </c>
      <c r="H56" s="100">
        <f t="shared" si="8"/>
        <v>9371</v>
      </c>
      <c r="I56" s="100">
        <f t="shared" si="8"/>
        <v>8874</v>
      </c>
      <c r="J56" s="100">
        <f t="shared" si="8"/>
        <v>9012</v>
      </c>
      <c r="K56" s="100">
        <f t="shared" si="8"/>
        <v>9314</v>
      </c>
      <c r="L56" s="100">
        <f t="shared" si="8"/>
        <v>9371</v>
      </c>
      <c r="M56" s="102"/>
    </row>
    <row r="57" spans="2:13" ht="38.25">
      <c r="B57" s="102"/>
      <c r="C57" s="102"/>
      <c r="D57" s="106" t="s">
        <v>952</v>
      </c>
      <c r="E57" s="105">
        <v>6905</v>
      </c>
      <c r="F57" s="105">
        <v>6995</v>
      </c>
      <c r="G57" s="105">
        <v>7130</v>
      </c>
      <c r="H57" s="105">
        <v>7130</v>
      </c>
      <c r="I57" s="105">
        <v>6905</v>
      </c>
      <c r="J57" s="105">
        <v>6995</v>
      </c>
      <c r="K57" s="105">
        <v>7130</v>
      </c>
      <c r="L57" s="105">
        <v>7130</v>
      </c>
      <c r="M57" s="102"/>
    </row>
    <row r="58" spans="2:13" ht="25.5">
      <c r="B58" s="102"/>
      <c r="C58" s="102"/>
      <c r="D58" s="106" t="s">
        <v>953</v>
      </c>
      <c r="E58" s="105">
        <v>415</v>
      </c>
      <c r="F58" s="105">
        <v>415</v>
      </c>
      <c r="G58" s="105">
        <v>430</v>
      </c>
      <c r="H58" s="105">
        <v>430</v>
      </c>
      <c r="I58" s="105">
        <v>415</v>
      </c>
      <c r="J58" s="105">
        <v>415</v>
      </c>
      <c r="K58" s="105">
        <v>430</v>
      </c>
      <c r="L58" s="105">
        <v>430</v>
      </c>
      <c r="M58" s="102"/>
    </row>
    <row r="59" spans="2:13" ht="76.5">
      <c r="B59" s="102"/>
      <c r="C59" s="102"/>
      <c r="D59" s="106" t="s">
        <v>954</v>
      </c>
      <c r="E59" s="105">
        <v>274</v>
      </c>
      <c r="F59" s="105">
        <v>302</v>
      </c>
      <c r="G59" s="105">
        <v>332</v>
      </c>
      <c r="H59" s="105">
        <v>365</v>
      </c>
      <c r="I59" s="105">
        <v>274</v>
      </c>
      <c r="J59" s="105">
        <v>302</v>
      </c>
      <c r="K59" s="105">
        <v>332</v>
      </c>
      <c r="L59" s="105">
        <v>365</v>
      </c>
      <c r="M59" s="102"/>
    </row>
    <row r="60" spans="2:13" ht="51">
      <c r="B60" s="102"/>
      <c r="C60" s="102"/>
      <c r="D60" s="106" t="s">
        <v>955</v>
      </c>
      <c r="E60" s="105">
        <v>800</v>
      </c>
      <c r="F60" s="105">
        <v>800</v>
      </c>
      <c r="G60" s="105">
        <v>900</v>
      </c>
      <c r="H60" s="105">
        <v>900</v>
      </c>
      <c r="I60" s="105">
        <v>800</v>
      </c>
      <c r="J60" s="105">
        <v>800</v>
      </c>
      <c r="K60" s="105">
        <v>900</v>
      </c>
      <c r="L60" s="105">
        <v>900</v>
      </c>
      <c r="M60" s="102"/>
    </row>
    <row r="61" spans="2:13" ht="25.5">
      <c r="B61" s="102"/>
      <c r="C61" s="102"/>
      <c r="D61" s="106" t="s">
        <v>956</v>
      </c>
      <c r="E61" s="105">
        <v>200</v>
      </c>
      <c r="F61" s="105">
        <v>220.00000000000003</v>
      </c>
      <c r="G61" s="105">
        <v>242.00000000000006</v>
      </c>
      <c r="H61" s="105">
        <v>266</v>
      </c>
      <c r="I61" s="105">
        <v>200</v>
      </c>
      <c r="J61" s="105">
        <v>220.00000000000003</v>
      </c>
      <c r="K61" s="105">
        <v>242.00000000000006</v>
      </c>
      <c r="L61" s="105">
        <v>266</v>
      </c>
      <c r="M61" s="102"/>
    </row>
    <row r="62" spans="2:13" ht="114.75">
      <c r="B62" s="102"/>
      <c r="C62" s="102"/>
      <c r="D62" s="106" t="s">
        <v>957</v>
      </c>
      <c r="E62" s="105">
        <v>280</v>
      </c>
      <c r="F62" s="105">
        <v>280</v>
      </c>
      <c r="G62" s="105">
        <v>280</v>
      </c>
      <c r="H62" s="105">
        <v>280</v>
      </c>
      <c r="I62" s="105">
        <v>280</v>
      </c>
      <c r="J62" s="105">
        <v>280</v>
      </c>
      <c r="K62" s="105">
        <v>280</v>
      </c>
      <c r="L62" s="105">
        <v>280</v>
      </c>
      <c r="M62" s="102"/>
    </row>
    <row r="63" spans="2:13" ht="33.75" customHeight="1">
      <c r="B63" s="94" t="s">
        <v>185</v>
      </c>
      <c r="C63" s="94"/>
      <c r="D63" s="94" t="s">
        <v>186</v>
      </c>
      <c r="E63" s="95">
        <f t="shared" ref="E63:L63" si="9">SUM(E64:E70)</f>
        <v>14300</v>
      </c>
      <c r="F63" s="95">
        <f t="shared" si="9"/>
        <v>15500</v>
      </c>
      <c r="G63" s="95">
        <f t="shared" si="9"/>
        <v>17000</v>
      </c>
      <c r="H63" s="95">
        <f t="shared" si="9"/>
        <v>17000</v>
      </c>
      <c r="I63" s="95">
        <f t="shared" si="9"/>
        <v>14300</v>
      </c>
      <c r="J63" s="95">
        <f t="shared" si="9"/>
        <v>15500</v>
      </c>
      <c r="K63" s="95">
        <f t="shared" si="9"/>
        <v>17000</v>
      </c>
      <c r="L63" s="95">
        <f t="shared" si="9"/>
        <v>17000</v>
      </c>
      <c r="M63" s="102"/>
    </row>
    <row r="64" spans="2:13" ht="76.5">
      <c r="B64" s="102"/>
      <c r="C64" s="102"/>
      <c r="D64" s="106" t="s">
        <v>958</v>
      </c>
      <c r="E64" s="105">
        <v>3200</v>
      </c>
      <c r="F64" s="105">
        <v>3200</v>
      </c>
      <c r="G64" s="105">
        <v>3500</v>
      </c>
      <c r="H64" s="105">
        <v>3500</v>
      </c>
      <c r="I64" s="105">
        <v>3200</v>
      </c>
      <c r="J64" s="105">
        <v>3200</v>
      </c>
      <c r="K64" s="105">
        <v>3500</v>
      </c>
      <c r="L64" s="105">
        <v>3500</v>
      </c>
      <c r="M64" s="102"/>
    </row>
    <row r="65" spans="2:13" ht="89.25">
      <c r="B65" s="102"/>
      <c r="C65" s="102"/>
      <c r="D65" s="106" t="s">
        <v>959</v>
      </c>
      <c r="E65" s="105">
        <v>8900</v>
      </c>
      <c r="F65" s="105">
        <v>10100</v>
      </c>
      <c r="G65" s="105">
        <v>11200</v>
      </c>
      <c r="H65" s="105">
        <v>11200</v>
      </c>
      <c r="I65" s="105">
        <v>8900</v>
      </c>
      <c r="J65" s="105">
        <v>10100</v>
      </c>
      <c r="K65" s="105">
        <v>11200</v>
      </c>
      <c r="L65" s="105">
        <v>11200</v>
      </c>
      <c r="M65" s="102"/>
    </row>
    <row r="66" spans="2:13" ht="63.75">
      <c r="B66" s="102"/>
      <c r="C66" s="102"/>
      <c r="D66" s="106" t="s">
        <v>960</v>
      </c>
      <c r="E66" s="105">
        <v>300</v>
      </c>
      <c r="F66" s="105">
        <v>300</v>
      </c>
      <c r="G66" s="105">
        <v>300</v>
      </c>
      <c r="H66" s="105">
        <v>300</v>
      </c>
      <c r="I66" s="105">
        <v>300</v>
      </c>
      <c r="J66" s="105">
        <v>300</v>
      </c>
      <c r="K66" s="105">
        <v>300</v>
      </c>
      <c r="L66" s="105">
        <v>300</v>
      </c>
      <c r="M66" s="102"/>
    </row>
    <row r="67" spans="2:13" ht="25.5">
      <c r="B67" s="102"/>
      <c r="C67" s="102"/>
      <c r="D67" s="106" t="s">
        <v>961</v>
      </c>
      <c r="E67" s="105">
        <v>1440</v>
      </c>
      <c r="F67" s="105">
        <v>1440</v>
      </c>
      <c r="G67" s="105">
        <v>1540</v>
      </c>
      <c r="H67" s="105">
        <v>1540</v>
      </c>
      <c r="I67" s="105">
        <v>1440</v>
      </c>
      <c r="J67" s="105">
        <v>1440</v>
      </c>
      <c r="K67" s="105">
        <v>1540</v>
      </c>
      <c r="L67" s="105">
        <v>1540</v>
      </c>
      <c r="M67" s="102"/>
    </row>
    <row r="68" spans="2:13" ht="38.25">
      <c r="B68" s="102"/>
      <c r="C68" s="102"/>
      <c r="D68" s="106" t="s">
        <v>962</v>
      </c>
      <c r="E68" s="105">
        <v>40</v>
      </c>
      <c r="F68" s="105">
        <v>40</v>
      </c>
      <c r="G68" s="105">
        <v>40</v>
      </c>
      <c r="H68" s="105">
        <v>40</v>
      </c>
      <c r="I68" s="105">
        <v>40</v>
      </c>
      <c r="J68" s="105">
        <v>40</v>
      </c>
      <c r="K68" s="105">
        <v>40</v>
      </c>
      <c r="L68" s="105">
        <v>40</v>
      </c>
      <c r="M68" s="102"/>
    </row>
    <row r="69" spans="2:13" ht="12.75">
      <c r="B69" s="102"/>
      <c r="C69" s="102"/>
      <c r="D69" s="106" t="s">
        <v>963</v>
      </c>
      <c r="E69" s="105">
        <v>120</v>
      </c>
      <c r="F69" s="105">
        <v>120</v>
      </c>
      <c r="G69" s="105">
        <v>120</v>
      </c>
      <c r="H69" s="105">
        <v>120</v>
      </c>
      <c r="I69" s="105">
        <v>120</v>
      </c>
      <c r="J69" s="105">
        <v>120</v>
      </c>
      <c r="K69" s="105">
        <v>120</v>
      </c>
      <c r="L69" s="105">
        <v>120</v>
      </c>
      <c r="M69" s="102"/>
    </row>
    <row r="70" spans="2:13" ht="38.25">
      <c r="B70" s="102"/>
      <c r="C70" s="102"/>
      <c r="D70" s="106" t="s">
        <v>964</v>
      </c>
      <c r="E70" s="105">
        <v>300</v>
      </c>
      <c r="F70" s="105">
        <v>300</v>
      </c>
      <c r="G70" s="105">
        <v>300</v>
      </c>
      <c r="H70" s="105">
        <v>300</v>
      </c>
      <c r="I70" s="105">
        <v>300</v>
      </c>
      <c r="J70" s="105">
        <v>300</v>
      </c>
      <c r="K70" s="105">
        <v>300</v>
      </c>
      <c r="L70" s="105">
        <v>300</v>
      </c>
      <c r="M70" s="102"/>
    </row>
    <row r="71" spans="2:13" ht="33.75" customHeight="1">
      <c r="B71" s="94" t="s">
        <v>187</v>
      </c>
      <c r="C71" s="94"/>
      <c r="D71" s="94" t="s">
        <v>188</v>
      </c>
      <c r="E71" s="100">
        <f>SUM(E72:E80)</f>
        <v>2100</v>
      </c>
      <c r="F71" s="101">
        <f t="shared" ref="F71:L71" si="10">F72+F73+F74+F75+F76+F77+F78+F79+F80</f>
        <v>2100</v>
      </c>
      <c r="G71" s="100">
        <f t="shared" si="10"/>
        <v>2750</v>
      </c>
      <c r="H71" s="100">
        <f t="shared" si="10"/>
        <v>3157</v>
      </c>
      <c r="I71" s="100">
        <f t="shared" si="10"/>
        <v>2100</v>
      </c>
      <c r="J71" s="101">
        <f t="shared" si="10"/>
        <v>2100</v>
      </c>
      <c r="K71" s="100">
        <f t="shared" si="10"/>
        <v>2750</v>
      </c>
      <c r="L71" s="100">
        <f t="shared" si="10"/>
        <v>3157</v>
      </c>
      <c r="M71" s="102"/>
    </row>
    <row r="72" spans="2:13" ht="25.5">
      <c r="B72" s="102"/>
      <c r="C72" s="102"/>
      <c r="D72" s="106" t="s">
        <v>965</v>
      </c>
      <c r="E72" s="105">
        <v>900</v>
      </c>
      <c r="F72" s="105">
        <v>900</v>
      </c>
      <c r="G72" s="105">
        <v>1200</v>
      </c>
      <c r="H72" s="105">
        <v>1440</v>
      </c>
      <c r="I72" s="105">
        <v>900</v>
      </c>
      <c r="J72" s="105">
        <v>900</v>
      </c>
      <c r="K72" s="105">
        <v>1200</v>
      </c>
      <c r="L72" s="105">
        <v>1440</v>
      </c>
      <c r="M72" s="102"/>
    </row>
    <row r="73" spans="2:13" ht="25.5">
      <c r="B73" s="102"/>
      <c r="C73" s="102"/>
      <c r="D73" s="106" t="s">
        <v>966</v>
      </c>
      <c r="E73" s="105">
        <v>90</v>
      </c>
      <c r="F73" s="105">
        <v>90</v>
      </c>
      <c r="G73" s="105">
        <v>120</v>
      </c>
      <c r="H73" s="105">
        <v>132</v>
      </c>
      <c r="I73" s="105">
        <v>90</v>
      </c>
      <c r="J73" s="105">
        <v>90</v>
      </c>
      <c r="K73" s="105">
        <v>120</v>
      </c>
      <c r="L73" s="105">
        <v>132</v>
      </c>
      <c r="M73" s="102"/>
    </row>
    <row r="74" spans="2:13" ht="12.75">
      <c r="B74" s="102"/>
      <c r="C74" s="102"/>
      <c r="D74" s="106" t="s">
        <v>967</v>
      </c>
      <c r="E74" s="105">
        <v>90</v>
      </c>
      <c r="F74" s="105">
        <v>90</v>
      </c>
      <c r="G74" s="105">
        <v>120</v>
      </c>
      <c r="H74" s="105">
        <v>144</v>
      </c>
      <c r="I74" s="105">
        <v>90</v>
      </c>
      <c r="J74" s="105">
        <v>90</v>
      </c>
      <c r="K74" s="105">
        <v>120</v>
      </c>
      <c r="L74" s="105">
        <v>144</v>
      </c>
      <c r="M74" s="102"/>
    </row>
    <row r="75" spans="2:13" ht="12.75">
      <c r="B75" s="102"/>
      <c r="C75" s="102"/>
      <c r="D75" s="106" t="s">
        <v>968</v>
      </c>
      <c r="E75" s="105">
        <v>100</v>
      </c>
      <c r="F75" s="105">
        <v>100</v>
      </c>
      <c r="G75" s="105">
        <v>135</v>
      </c>
      <c r="H75" s="105">
        <v>148.5</v>
      </c>
      <c r="I75" s="105">
        <v>100</v>
      </c>
      <c r="J75" s="105">
        <v>100</v>
      </c>
      <c r="K75" s="105">
        <v>135</v>
      </c>
      <c r="L75" s="105">
        <v>148.5</v>
      </c>
      <c r="M75" s="102"/>
    </row>
    <row r="76" spans="2:13" ht="25.5">
      <c r="B76" s="102"/>
      <c r="C76" s="102"/>
      <c r="D76" s="106" t="s">
        <v>969</v>
      </c>
      <c r="E76" s="105">
        <v>250</v>
      </c>
      <c r="F76" s="105">
        <v>250</v>
      </c>
      <c r="G76" s="105">
        <v>335</v>
      </c>
      <c r="H76" s="105">
        <v>368.5</v>
      </c>
      <c r="I76" s="105">
        <v>250</v>
      </c>
      <c r="J76" s="105">
        <v>250</v>
      </c>
      <c r="K76" s="105">
        <v>335</v>
      </c>
      <c r="L76" s="105">
        <v>368.5</v>
      </c>
      <c r="M76" s="102"/>
    </row>
    <row r="77" spans="2:13" ht="12.75">
      <c r="B77" s="102"/>
      <c r="C77" s="102"/>
      <c r="D77" s="106" t="s">
        <v>970</v>
      </c>
      <c r="E77" s="105">
        <v>140</v>
      </c>
      <c r="F77" s="105">
        <v>140</v>
      </c>
      <c r="G77" s="105">
        <v>190</v>
      </c>
      <c r="H77" s="105">
        <v>209</v>
      </c>
      <c r="I77" s="105">
        <v>140</v>
      </c>
      <c r="J77" s="105">
        <v>140</v>
      </c>
      <c r="K77" s="105">
        <v>190</v>
      </c>
      <c r="L77" s="105">
        <v>209</v>
      </c>
      <c r="M77" s="102"/>
    </row>
    <row r="78" spans="2:13" ht="38.25">
      <c r="B78" s="102"/>
      <c r="C78" s="102"/>
      <c r="D78" s="106" t="s">
        <v>971</v>
      </c>
      <c r="E78" s="105">
        <v>180</v>
      </c>
      <c r="F78" s="105">
        <v>180</v>
      </c>
      <c r="G78" s="105">
        <v>240</v>
      </c>
      <c r="H78" s="105">
        <v>264</v>
      </c>
      <c r="I78" s="105">
        <v>180</v>
      </c>
      <c r="J78" s="105">
        <v>180</v>
      </c>
      <c r="K78" s="105">
        <v>240</v>
      </c>
      <c r="L78" s="105">
        <v>264</v>
      </c>
      <c r="M78" s="102"/>
    </row>
    <row r="79" spans="2:13" ht="12.75">
      <c r="B79" s="102"/>
      <c r="C79" s="102"/>
      <c r="D79" s="106" t="s">
        <v>972</v>
      </c>
      <c r="E79" s="105">
        <v>70</v>
      </c>
      <c r="F79" s="105">
        <v>70</v>
      </c>
      <c r="G79" s="105">
        <v>35</v>
      </c>
      <c r="H79" s="105">
        <v>38.5</v>
      </c>
      <c r="I79" s="105">
        <v>70</v>
      </c>
      <c r="J79" s="105">
        <v>70</v>
      </c>
      <c r="K79" s="105">
        <v>35</v>
      </c>
      <c r="L79" s="105">
        <v>38.5</v>
      </c>
      <c r="M79" s="102"/>
    </row>
    <row r="80" spans="2:13" ht="89.25">
      <c r="B80" s="102"/>
      <c r="C80" s="102"/>
      <c r="D80" s="106" t="s">
        <v>973</v>
      </c>
      <c r="E80" s="105">
        <v>280</v>
      </c>
      <c r="F80" s="105">
        <v>280</v>
      </c>
      <c r="G80" s="105">
        <v>375</v>
      </c>
      <c r="H80" s="105">
        <v>412.5</v>
      </c>
      <c r="I80" s="105">
        <v>280</v>
      </c>
      <c r="J80" s="105">
        <v>280</v>
      </c>
      <c r="K80" s="105">
        <v>375</v>
      </c>
      <c r="L80" s="105">
        <v>412.5</v>
      </c>
      <c r="M80" s="102"/>
    </row>
    <row r="81" spans="2:13" ht="33.75" customHeight="1">
      <c r="B81" s="94" t="s">
        <v>189</v>
      </c>
      <c r="C81" s="94"/>
      <c r="D81" s="94" t="s">
        <v>190</v>
      </c>
      <c r="E81" s="95">
        <f t="shared" ref="E81:L81" si="11">E82+E83+E84+E85</f>
        <v>23604</v>
      </c>
      <c r="F81" s="95">
        <f t="shared" si="11"/>
        <v>18734</v>
      </c>
      <c r="G81" s="95">
        <f t="shared" si="11"/>
        <v>17714</v>
      </c>
      <c r="H81" s="95">
        <f t="shared" si="11"/>
        <v>18370</v>
      </c>
      <c r="I81" s="95">
        <f t="shared" si="11"/>
        <v>23604</v>
      </c>
      <c r="J81" s="95">
        <f t="shared" si="11"/>
        <v>18734</v>
      </c>
      <c r="K81" s="95">
        <f t="shared" si="11"/>
        <v>17714</v>
      </c>
      <c r="L81" s="95">
        <f t="shared" si="11"/>
        <v>18370</v>
      </c>
      <c r="M81" s="102"/>
    </row>
    <row r="82" spans="2:13" ht="12.75">
      <c r="B82" s="102"/>
      <c r="C82" s="102"/>
      <c r="D82" s="106" t="s">
        <v>974</v>
      </c>
      <c r="E82" s="105">
        <v>2204</v>
      </c>
      <c r="F82" s="105">
        <v>2064</v>
      </c>
      <c r="G82" s="105">
        <v>2064</v>
      </c>
      <c r="H82" s="105">
        <v>2670</v>
      </c>
      <c r="I82" s="105">
        <v>2204</v>
      </c>
      <c r="J82" s="105">
        <v>2064</v>
      </c>
      <c r="K82" s="105">
        <v>2064</v>
      </c>
      <c r="L82" s="105">
        <v>2670</v>
      </c>
      <c r="M82" s="102"/>
    </row>
    <row r="83" spans="2:13" ht="12.75">
      <c r="B83" s="102"/>
      <c r="C83" s="102"/>
      <c r="D83" s="106" t="s">
        <v>975</v>
      </c>
      <c r="E83" s="105">
        <v>19400</v>
      </c>
      <c r="F83" s="105">
        <f>14700-30</f>
        <v>14670</v>
      </c>
      <c r="G83" s="105">
        <f>13700-50</f>
        <v>13650</v>
      </c>
      <c r="H83" s="105">
        <v>13700</v>
      </c>
      <c r="I83" s="105">
        <v>19400</v>
      </c>
      <c r="J83" s="105">
        <f>14700-30</f>
        <v>14670</v>
      </c>
      <c r="K83" s="105">
        <f>13700-50</f>
        <v>13650</v>
      </c>
      <c r="L83" s="105">
        <v>13700</v>
      </c>
      <c r="M83" s="102"/>
    </row>
    <row r="84" spans="2:13" ht="12.75">
      <c r="B84" s="102"/>
      <c r="C84" s="102"/>
      <c r="D84" s="106" t="s">
        <v>976</v>
      </c>
      <c r="E84" s="105">
        <v>800</v>
      </c>
      <c r="F84" s="105">
        <v>800</v>
      </c>
      <c r="G84" s="105">
        <v>800</v>
      </c>
      <c r="H84" s="105">
        <v>800</v>
      </c>
      <c r="I84" s="105">
        <v>800</v>
      </c>
      <c r="J84" s="105">
        <v>800</v>
      </c>
      <c r="K84" s="105">
        <v>800</v>
      </c>
      <c r="L84" s="105">
        <v>800</v>
      </c>
      <c r="M84" s="102"/>
    </row>
    <row r="85" spans="2:13" ht="25.5">
      <c r="B85" s="102"/>
      <c r="C85" s="102"/>
      <c r="D85" s="106" t="s">
        <v>977</v>
      </c>
      <c r="E85" s="105">
        <v>1200</v>
      </c>
      <c r="F85" s="105">
        <v>1200</v>
      </c>
      <c r="G85" s="105">
        <v>1200</v>
      </c>
      <c r="H85" s="105">
        <v>1200</v>
      </c>
      <c r="I85" s="105">
        <v>1200</v>
      </c>
      <c r="J85" s="105">
        <v>1200</v>
      </c>
      <c r="K85" s="105">
        <v>1200</v>
      </c>
      <c r="L85" s="105">
        <v>1200</v>
      </c>
      <c r="M85" s="102"/>
    </row>
    <row r="86" spans="2:13" ht="33.75" customHeight="1">
      <c r="B86" s="94"/>
      <c r="C86" s="94"/>
      <c r="D86" s="94" t="s">
        <v>978</v>
      </c>
      <c r="E86" s="95">
        <f>E87+E96+E103+E105+E112+E116+E121+E124+E128+E131</f>
        <v>312856</v>
      </c>
      <c r="F86" s="95">
        <f t="shared" ref="F86:L86" si="12">F87+F96+F103+F105+F112+F116+F121+F124+F128+F131</f>
        <v>389143</v>
      </c>
      <c r="G86" s="95">
        <f t="shared" si="12"/>
        <v>394144</v>
      </c>
      <c r="H86" s="95">
        <f t="shared" si="12"/>
        <v>404548</v>
      </c>
      <c r="I86" s="95">
        <f t="shared" si="12"/>
        <v>556582</v>
      </c>
      <c r="J86" s="95">
        <f t="shared" si="12"/>
        <v>570272</v>
      </c>
      <c r="K86" s="95">
        <f t="shared" si="12"/>
        <v>594692</v>
      </c>
      <c r="L86" s="95">
        <f t="shared" si="12"/>
        <v>603932</v>
      </c>
      <c r="M86" s="102"/>
    </row>
    <row r="87" spans="2:13" ht="33.75" customHeight="1">
      <c r="B87" s="94" t="s">
        <v>196</v>
      </c>
      <c r="C87" s="94"/>
      <c r="D87" s="94" t="s">
        <v>979</v>
      </c>
      <c r="E87" s="95">
        <f t="shared" ref="E87:L87" si="13">SUM(E88:E95)</f>
        <v>28900</v>
      </c>
      <c r="F87" s="95">
        <f t="shared" si="13"/>
        <v>30200</v>
      </c>
      <c r="G87" s="95">
        <f t="shared" si="13"/>
        <v>31700</v>
      </c>
      <c r="H87" s="95">
        <f t="shared" si="13"/>
        <v>31700</v>
      </c>
      <c r="I87" s="95">
        <f t="shared" si="13"/>
        <v>28900</v>
      </c>
      <c r="J87" s="95">
        <f t="shared" si="13"/>
        <v>30200</v>
      </c>
      <c r="K87" s="95">
        <f t="shared" si="13"/>
        <v>31700</v>
      </c>
      <c r="L87" s="95">
        <f t="shared" si="13"/>
        <v>31700</v>
      </c>
      <c r="M87" s="102"/>
    </row>
    <row r="88" spans="2:13" ht="15" customHeight="1">
      <c r="B88" s="102"/>
      <c r="C88" s="102"/>
      <c r="D88" s="106" t="s">
        <v>980</v>
      </c>
      <c r="E88" s="105">
        <v>7240</v>
      </c>
      <c r="F88" s="105">
        <v>8210</v>
      </c>
      <c r="G88" s="105">
        <v>9000</v>
      </c>
      <c r="H88" s="105">
        <v>9000</v>
      </c>
      <c r="I88" s="105">
        <v>7240</v>
      </c>
      <c r="J88" s="105">
        <v>8210</v>
      </c>
      <c r="K88" s="105">
        <v>9000</v>
      </c>
      <c r="L88" s="105">
        <v>9000</v>
      </c>
      <c r="M88" s="153"/>
    </row>
    <row r="89" spans="2:13" ht="12.75">
      <c r="B89" s="102"/>
      <c r="C89" s="102"/>
      <c r="D89" s="106" t="s">
        <v>981</v>
      </c>
      <c r="E89" s="105">
        <v>100</v>
      </c>
      <c r="F89" s="105">
        <v>220</v>
      </c>
      <c r="G89" s="105">
        <v>460</v>
      </c>
      <c r="H89" s="105">
        <v>460</v>
      </c>
      <c r="I89" s="105">
        <v>100</v>
      </c>
      <c r="J89" s="105">
        <v>220</v>
      </c>
      <c r="K89" s="105">
        <v>460</v>
      </c>
      <c r="L89" s="105">
        <v>460</v>
      </c>
      <c r="M89" s="154"/>
    </row>
    <row r="90" spans="2:13" ht="12.75">
      <c r="B90" s="102"/>
      <c r="C90" s="102"/>
      <c r="D90" s="106" t="s">
        <v>982</v>
      </c>
      <c r="E90" s="105">
        <v>210</v>
      </c>
      <c r="F90" s="105">
        <v>250</v>
      </c>
      <c r="G90" s="105">
        <v>500</v>
      </c>
      <c r="H90" s="105">
        <v>500</v>
      </c>
      <c r="I90" s="105">
        <v>210</v>
      </c>
      <c r="J90" s="105">
        <v>250</v>
      </c>
      <c r="K90" s="105">
        <v>500</v>
      </c>
      <c r="L90" s="105">
        <v>500</v>
      </c>
      <c r="M90" s="154"/>
    </row>
    <row r="91" spans="2:13" ht="38.25">
      <c r="B91" s="102"/>
      <c r="C91" s="102"/>
      <c r="D91" s="106" t="s">
        <v>983</v>
      </c>
      <c r="E91" s="105">
        <v>900</v>
      </c>
      <c r="F91" s="105">
        <v>900</v>
      </c>
      <c r="G91" s="105">
        <v>900</v>
      </c>
      <c r="H91" s="105">
        <v>900</v>
      </c>
      <c r="I91" s="105">
        <v>900</v>
      </c>
      <c r="J91" s="105">
        <v>900</v>
      </c>
      <c r="K91" s="105">
        <v>900</v>
      </c>
      <c r="L91" s="105">
        <v>900</v>
      </c>
      <c r="M91" s="154"/>
    </row>
    <row r="92" spans="2:13" ht="25.5">
      <c r="B92" s="102"/>
      <c r="C92" s="102"/>
      <c r="D92" s="106" t="s">
        <v>984</v>
      </c>
      <c r="E92" s="105">
        <f>3408-8</f>
        <v>3400</v>
      </c>
      <c r="F92" s="105">
        <v>3420</v>
      </c>
      <c r="G92" s="105">
        <v>3450</v>
      </c>
      <c r="H92" s="105">
        <v>3450</v>
      </c>
      <c r="I92" s="105">
        <f>3408-8</f>
        <v>3400</v>
      </c>
      <c r="J92" s="105">
        <v>3420</v>
      </c>
      <c r="K92" s="105">
        <v>3450</v>
      </c>
      <c r="L92" s="105">
        <v>3450</v>
      </c>
      <c r="M92" s="154"/>
    </row>
    <row r="93" spans="2:13" ht="38.25">
      <c r="B93" s="102"/>
      <c r="C93" s="102"/>
      <c r="D93" s="106" t="s">
        <v>985</v>
      </c>
      <c r="E93" s="105">
        <v>14850</v>
      </c>
      <c r="F93" s="105">
        <v>14850</v>
      </c>
      <c r="G93" s="105">
        <v>14850</v>
      </c>
      <c r="H93" s="105">
        <v>14850</v>
      </c>
      <c r="I93" s="105">
        <v>14850</v>
      </c>
      <c r="J93" s="105">
        <v>14850</v>
      </c>
      <c r="K93" s="105">
        <v>14850</v>
      </c>
      <c r="L93" s="105">
        <v>14850</v>
      </c>
      <c r="M93" s="154"/>
    </row>
    <row r="94" spans="2:13" ht="38.25">
      <c r="B94" s="102"/>
      <c r="C94" s="102"/>
      <c r="D94" s="106" t="s">
        <v>986</v>
      </c>
      <c r="E94" s="105">
        <v>550</v>
      </c>
      <c r="F94" s="105">
        <v>550</v>
      </c>
      <c r="G94" s="105">
        <v>550</v>
      </c>
      <c r="H94" s="105">
        <v>550</v>
      </c>
      <c r="I94" s="105">
        <v>550</v>
      </c>
      <c r="J94" s="105">
        <v>550</v>
      </c>
      <c r="K94" s="105">
        <v>550</v>
      </c>
      <c r="L94" s="105">
        <v>550</v>
      </c>
      <c r="M94" s="154"/>
    </row>
    <row r="95" spans="2:13" ht="38.25">
      <c r="B95" s="102"/>
      <c r="C95" s="102"/>
      <c r="D95" s="106" t="s">
        <v>987</v>
      </c>
      <c r="E95" s="105">
        <v>1650</v>
      </c>
      <c r="F95" s="105">
        <v>1800</v>
      </c>
      <c r="G95" s="105">
        <v>1990</v>
      </c>
      <c r="H95" s="105">
        <v>1990</v>
      </c>
      <c r="I95" s="105">
        <v>1650</v>
      </c>
      <c r="J95" s="105">
        <v>1800</v>
      </c>
      <c r="K95" s="105">
        <v>1990</v>
      </c>
      <c r="L95" s="105">
        <v>1990</v>
      </c>
      <c r="M95" s="155"/>
    </row>
    <row r="96" spans="2:13" ht="33.75" customHeight="1">
      <c r="B96" s="94" t="s">
        <v>198</v>
      </c>
      <c r="C96" s="94"/>
      <c r="D96" s="94" t="s">
        <v>199</v>
      </c>
      <c r="E96" s="95">
        <f t="shared" ref="E96:L96" si="14">SUM(E97:E102)</f>
        <v>16200</v>
      </c>
      <c r="F96" s="95">
        <f t="shared" si="14"/>
        <v>17200</v>
      </c>
      <c r="G96" s="95">
        <f t="shared" si="14"/>
        <v>18400</v>
      </c>
      <c r="H96" s="95">
        <f t="shared" si="14"/>
        <v>18400</v>
      </c>
      <c r="I96" s="95">
        <f t="shared" si="14"/>
        <v>22342</v>
      </c>
      <c r="J96" s="95">
        <f t="shared" si="14"/>
        <v>23342</v>
      </c>
      <c r="K96" s="95">
        <f t="shared" si="14"/>
        <v>24542</v>
      </c>
      <c r="L96" s="95">
        <f t="shared" si="14"/>
        <v>24542</v>
      </c>
      <c r="M96" s="102"/>
    </row>
    <row r="97" spans="2:13" ht="15" customHeight="1">
      <c r="B97" s="102"/>
      <c r="C97" s="102"/>
      <c r="D97" s="106" t="s">
        <v>988</v>
      </c>
      <c r="E97" s="105">
        <v>2200</v>
      </c>
      <c r="F97" s="105">
        <v>2200</v>
      </c>
      <c r="G97" s="105">
        <v>2400</v>
      </c>
      <c r="H97" s="105">
        <v>2400</v>
      </c>
      <c r="I97" s="105">
        <v>2200</v>
      </c>
      <c r="J97" s="105">
        <v>2200</v>
      </c>
      <c r="K97" s="105">
        <v>2400</v>
      </c>
      <c r="L97" s="105">
        <v>2400</v>
      </c>
      <c r="M97" s="153"/>
    </row>
    <row r="98" spans="2:13" ht="25.5">
      <c r="B98" s="102"/>
      <c r="C98" s="102"/>
      <c r="D98" s="106" t="s">
        <v>989</v>
      </c>
      <c r="E98" s="105">
        <v>896</v>
      </c>
      <c r="F98" s="105">
        <v>896</v>
      </c>
      <c r="G98" s="105">
        <v>896</v>
      </c>
      <c r="H98" s="105">
        <v>896</v>
      </c>
      <c r="I98" s="105">
        <v>896</v>
      </c>
      <c r="J98" s="105">
        <v>896</v>
      </c>
      <c r="K98" s="105">
        <v>896</v>
      </c>
      <c r="L98" s="105">
        <v>896</v>
      </c>
      <c r="M98" s="154"/>
    </row>
    <row r="99" spans="2:13" ht="38.25">
      <c r="B99" s="102"/>
      <c r="C99" s="102"/>
      <c r="D99" s="106" t="s">
        <v>990</v>
      </c>
      <c r="E99" s="105">
        <v>12600</v>
      </c>
      <c r="F99" s="105">
        <v>13600</v>
      </c>
      <c r="G99" s="105">
        <v>14600</v>
      </c>
      <c r="H99" s="105">
        <v>14600</v>
      </c>
      <c r="I99" s="105">
        <v>12600</v>
      </c>
      <c r="J99" s="105">
        <v>13600</v>
      </c>
      <c r="K99" s="105">
        <v>14600</v>
      </c>
      <c r="L99" s="105">
        <v>14600</v>
      </c>
      <c r="M99" s="154"/>
    </row>
    <row r="100" spans="2:13" ht="25.5">
      <c r="B100" s="102"/>
      <c r="C100" s="102"/>
      <c r="D100" s="106" t="s">
        <v>991</v>
      </c>
      <c r="E100" s="105">
        <v>300</v>
      </c>
      <c r="F100" s="105">
        <v>300</v>
      </c>
      <c r="G100" s="105">
        <v>300</v>
      </c>
      <c r="H100" s="105">
        <v>300</v>
      </c>
      <c r="I100" s="105">
        <v>300</v>
      </c>
      <c r="J100" s="105">
        <v>300</v>
      </c>
      <c r="K100" s="105">
        <v>300</v>
      </c>
      <c r="L100" s="105">
        <v>300</v>
      </c>
      <c r="M100" s="154"/>
    </row>
    <row r="101" spans="2:13" ht="38.25">
      <c r="B101" s="102"/>
      <c r="C101" s="102"/>
      <c r="D101" s="106" t="s">
        <v>992</v>
      </c>
      <c r="E101" s="105">
        <v>204</v>
      </c>
      <c r="F101" s="105">
        <v>204</v>
      </c>
      <c r="G101" s="105">
        <v>204</v>
      </c>
      <c r="H101" s="105">
        <v>204</v>
      </c>
      <c r="I101" s="105">
        <v>204</v>
      </c>
      <c r="J101" s="105">
        <v>204</v>
      </c>
      <c r="K101" s="105">
        <v>204</v>
      </c>
      <c r="L101" s="105">
        <v>204</v>
      </c>
      <c r="M101" s="154"/>
    </row>
    <row r="102" spans="2:13" ht="267.75">
      <c r="B102" s="102"/>
      <c r="C102" s="102"/>
      <c r="D102" s="106" t="s">
        <v>993</v>
      </c>
      <c r="E102" s="105">
        <v>0</v>
      </c>
      <c r="F102" s="105">
        <v>0</v>
      </c>
      <c r="G102" s="105">
        <v>0</v>
      </c>
      <c r="H102" s="105">
        <v>0</v>
      </c>
      <c r="I102" s="105">
        <v>6142</v>
      </c>
      <c r="J102" s="105">
        <v>6142</v>
      </c>
      <c r="K102" s="105">
        <v>6142</v>
      </c>
      <c r="L102" s="105">
        <v>6142</v>
      </c>
      <c r="M102" s="107" t="s">
        <v>994</v>
      </c>
    </row>
    <row r="103" spans="2:13" ht="33.75" customHeight="1">
      <c r="B103" s="94" t="s">
        <v>200</v>
      </c>
      <c r="C103" s="94"/>
      <c r="D103" s="94" t="s">
        <v>201</v>
      </c>
      <c r="E103" s="95">
        <f t="shared" ref="E103:L103" si="15">E104</f>
        <v>2000</v>
      </c>
      <c r="F103" s="95">
        <f t="shared" si="15"/>
        <v>2500</v>
      </c>
      <c r="G103" s="95">
        <f t="shared" si="15"/>
        <v>2500</v>
      </c>
      <c r="H103" s="95">
        <f t="shared" si="15"/>
        <v>2500</v>
      </c>
      <c r="I103" s="95">
        <f t="shared" si="15"/>
        <v>2000</v>
      </c>
      <c r="J103" s="95">
        <f t="shared" si="15"/>
        <v>2500</v>
      </c>
      <c r="K103" s="95">
        <f t="shared" si="15"/>
        <v>2500</v>
      </c>
      <c r="L103" s="95">
        <f t="shared" si="15"/>
        <v>2500</v>
      </c>
      <c r="M103" s="102"/>
    </row>
    <row r="104" spans="2:13" ht="51">
      <c r="B104" s="102"/>
      <c r="C104" s="102"/>
      <c r="D104" s="106" t="s">
        <v>995</v>
      </c>
      <c r="E104" s="105">
        <v>2000</v>
      </c>
      <c r="F104" s="105">
        <v>2500</v>
      </c>
      <c r="G104" s="105">
        <v>2500</v>
      </c>
      <c r="H104" s="105">
        <v>2500</v>
      </c>
      <c r="I104" s="105">
        <v>2000</v>
      </c>
      <c r="J104" s="105">
        <v>2500</v>
      </c>
      <c r="K104" s="105">
        <v>2500</v>
      </c>
      <c r="L104" s="105">
        <v>2500</v>
      </c>
      <c r="M104" s="102"/>
    </row>
    <row r="105" spans="2:13" ht="33.75" customHeight="1">
      <c r="B105" s="94" t="s">
        <v>202</v>
      </c>
      <c r="C105" s="94"/>
      <c r="D105" s="94" t="s">
        <v>203</v>
      </c>
      <c r="E105" s="95">
        <f t="shared" ref="E105:L105" si="16">SUM(E106:E111)</f>
        <v>40400</v>
      </c>
      <c r="F105" s="95">
        <f t="shared" si="16"/>
        <v>42800</v>
      </c>
      <c r="G105" s="95">
        <f t="shared" si="16"/>
        <v>46900</v>
      </c>
      <c r="H105" s="95">
        <f t="shared" si="16"/>
        <v>47000</v>
      </c>
      <c r="I105" s="95">
        <f t="shared" si="16"/>
        <v>40400</v>
      </c>
      <c r="J105" s="95">
        <f t="shared" si="16"/>
        <v>42800</v>
      </c>
      <c r="K105" s="95">
        <f t="shared" si="16"/>
        <v>46900</v>
      </c>
      <c r="L105" s="95">
        <f t="shared" si="16"/>
        <v>47000</v>
      </c>
      <c r="M105" s="102"/>
    </row>
    <row r="106" spans="2:13" ht="12.75">
      <c r="B106" s="102"/>
      <c r="C106" s="102"/>
      <c r="D106" s="106" t="s">
        <v>996</v>
      </c>
      <c r="E106" s="105">
        <v>18981</v>
      </c>
      <c r="F106" s="105">
        <v>19300</v>
      </c>
      <c r="G106" s="105">
        <v>20700</v>
      </c>
      <c r="H106" s="105">
        <v>20800</v>
      </c>
      <c r="I106" s="105">
        <v>18981</v>
      </c>
      <c r="J106" s="105">
        <v>19300</v>
      </c>
      <c r="K106" s="105">
        <v>20700</v>
      </c>
      <c r="L106" s="105">
        <v>20800</v>
      </c>
      <c r="M106" s="102"/>
    </row>
    <row r="107" spans="2:13" ht="25.5">
      <c r="B107" s="102"/>
      <c r="C107" s="102"/>
      <c r="D107" s="106" t="s">
        <v>997</v>
      </c>
      <c r="E107" s="105">
        <v>133</v>
      </c>
      <c r="F107" s="105">
        <v>135</v>
      </c>
      <c r="G107" s="105">
        <v>150</v>
      </c>
      <c r="H107" s="105">
        <v>150</v>
      </c>
      <c r="I107" s="105">
        <v>133</v>
      </c>
      <c r="J107" s="105">
        <v>135</v>
      </c>
      <c r="K107" s="105">
        <v>150</v>
      </c>
      <c r="L107" s="105">
        <v>150</v>
      </c>
      <c r="M107" s="102"/>
    </row>
    <row r="108" spans="2:13" ht="51">
      <c r="B108" s="102"/>
      <c r="C108" s="102"/>
      <c r="D108" s="106" t="s">
        <v>998</v>
      </c>
      <c r="E108" s="105">
        <v>20000</v>
      </c>
      <c r="F108" s="105">
        <v>21929</v>
      </c>
      <c r="G108" s="105">
        <v>24000</v>
      </c>
      <c r="H108" s="105">
        <v>24000</v>
      </c>
      <c r="I108" s="105">
        <v>20000</v>
      </c>
      <c r="J108" s="105">
        <v>21929</v>
      </c>
      <c r="K108" s="105">
        <v>24000</v>
      </c>
      <c r="L108" s="105">
        <v>24000</v>
      </c>
      <c r="M108" s="102"/>
    </row>
    <row r="109" spans="2:13" ht="12.75">
      <c r="B109" s="102"/>
      <c r="C109" s="102"/>
      <c r="D109" s="106" t="s">
        <v>999</v>
      </c>
      <c r="E109" s="105">
        <v>500</v>
      </c>
      <c r="F109" s="105">
        <v>500</v>
      </c>
      <c r="G109" s="105">
        <v>500</v>
      </c>
      <c r="H109" s="105">
        <v>500</v>
      </c>
      <c r="I109" s="105">
        <v>500</v>
      </c>
      <c r="J109" s="105">
        <v>500</v>
      </c>
      <c r="K109" s="105">
        <v>500</v>
      </c>
      <c r="L109" s="105">
        <v>500</v>
      </c>
      <c r="M109" s="102"/>
    </row>
    <row r="110" spans="2:13" ht="38.25">
      <c r="B110" s="102"/>
      <c r="C110" s="102"/>
      <c r="D110" s="106" t="s">
        <v>1000</v>
      </c>
      <c r="E110" s="105">
        <v>750</v>
      </c>
      <c r="F110" s="105">
        <v>900</v>
      </c>
      <c r="G110" s="105">
        <v>1500</v>
      </c>
      <c r="H110" s="105">
        <v>1500</v>
      </c>
      <c r="I110" s="105">
        <v>750</v>
      </c>
      <c r="J110" s="105">
        <v>900</v>
      </c>
      <c r="K110" s="105">
        <v>1500</v>
      </c>
      <c r="L110" s="105">
        <v>1500</v>
      </c>
      <c r="M110" s="102"/>
    </row>
    <row r="111" spans="2:13" ht="25.5">
      <c r="B111" s="102"/>
      <c r="C111" s="102"/>
      <c r="D111" s="106" t="s">
        <v>1001</v>
      </c>
      <c r="E111" s="105">
        <v>36</v>
      </c>
      <c r="F111" s="105">
        <v>36</v>
      </c>
      <c r="G111" s="105">
        <v>50</v>
      </c>
      <c r="H111" s="105">
        <v>50</v>
      </c>
      <c r="I111" s="105">
        <v>36</v>
      </c>
      <c r="J111" s="105">
        <v>36</v>
      </c>
      <c r="K111" s="105">
        <v>50</v>
      </c>
      <c r="L111" s="105">
        <v>50</v>
      </c>
      <c r="M111" s="102"/>
    </row>
    <row r="112" spans="2:13" ht="33.75" customHeight="1">
      <c r="B112" s="94" t="s">
        <v>204</v>
      </c>
      <c r="C112" s="94"/>
      <c r="D112" s="94" t="s">
        <v>205</v>
      </c>
      <c r="E112" s="95">
        <f t="shared" ref="E112:L112" si="17">SUM(E113:E115)</f>
        <v>4400</v>
      </c>
      <c r="F112" s="95">
        <f t="shared" si="17"/>
        <v>4400</v>
      </c>
      <c r="G112" s="95">
        <f t="shared" si="17"/>
        <v>5000</v>
      </c>
      <c r="H112" s="95">
        <f t="shared" si="17"/>
        <v>5000</v>
      </c>
      <c r="I112" s="95">
        <f t="shared" si="17"/>
        <v>4400</v>
      </c>
      <c r="J112" s="95">
        <f t="shared" si="17"/>
        <v>4400</v>
      </c>
      <c r="K112" s="95">
        <f t="shared" si="17"/>
        <v>5000</v>
      </c>
      <c r="L112" s="95">
        <f t="shared" si="17"/>
        <v>5000</v>
      </c>
      <c r="M112" s="102"/>
    </row>
    <row r="113" spans="2:13" ht="38.25">
      <c r="B113" s="102"/>
      <c r="C113" s="102"/>
      <c r="D113" s="106" t="s">
        <v>1002</v>
      </c>
      <c r="E113" s="105">
        <v>600</v>
      </c>
      <c r="F113" s="105">
        <v>600</v>
      </c>
      <c r="G113" s="105">
        <v>660</v>
      </c>
      <c r="H113" s="105">
        <v>660</v>
      </c>
      <c r="I113" s="105">
        <v>600</v>
      </c>
      <c r="J113" s="105">
        <v>600</v>
      </c>
      <c r="K113" s="105">
        <v>660</v>
      </c>
      <c r="L113" s="105">
        <v>660</v>
      </c>
      <c r="M113" s="102"/>
    </row>
    <row r="114" spans="2:13" ht="38.25">
      <c r="B114" s="102"/>
      <c r="C114" s="102"/>
      <c r="D114" s="106" t="s">
        <v>1003</v>
      </c>
      <c r="E114" s="105">
        <v>2160</v>
      </c>
      <c r="F114" s="105">
        <v>2160</v>
      </c>
      <c r="G114" s="105">
        <v>2480</v>
      </c>
      <c r="H114" s="105">
        <v>2480</v>
      </c>
      <c r="I114" s="105">
        <v>2160</v>
      </c>
      <c r="J114" s="105">
        <v>2160</v>
      </c>
      <c r="K114" s="105">
        <v>2480</v>
      </c>
      <c r="L114" s="105">
        <v>2480</v>
      </c>
      <c r="M114" s="102"/>
    </row>
    <row r="115" spans="2:13" ht="38.25">
      <c r="B115" s="102"/>
      <c r="C115" s="102"/>
      <c r="D115" s="106" t="s">
        <v>992</v>
      </c>
      <c r="E115" s="105">
        <v>1640</v>
      </c>
      <c r="F115" s="105">
        <v>1640</v>
      </c>
      <c r="G115" s="105">
        <v>1860</v>
      </c>
      <c r="H115" s="105">
        <v>1860</v>
      </c>
      <c r="I115" s="105">
        <v>1640</v>
      </c>
      <c r="J115" s="105">
        <v>1640</v>
      </c>
      <c r="K115" s="105">
        <v>1860</v>
      </c>
      <c r="L115" s="105">
        <v>1860</v>
      </c>
      <c r="M115" s="102"/>
    </row>
    <row r="116" spans="2:13" ht="33.75" customHeight="1">
      <c r="B116" s="94" t="s">
        <v>206</v>
      </c>
      <c r="C116" s="94"/>
      <c r="D116" s="94" t="s">
        <v>207</v>
      </c>
      <c r="E116" s="95">
        <f t="shared" ref="E116:L116" si="18">SUM(E117:E120)</f>
        <v>12500</v>
      </c>
      <c r="F116" s="95">
        <f t="shared" si="18"/>
        <v>12500</v>
      </c>
      <c r="G116" s="95">
        <f t="shared" si="18"/>
        <v>13700</v>
      </c>
      <c r="H116" s="95">
        <f t="shared" si="18"/>
        <v>13700</v>
      </c>
      <c r="I116" s="95">
        <f t="shared" si="18"/>
        <v>13090</v>
      </c>
      <c r="J116" s="95">
        <f t="shared" si="18"/>
        <v>13090</v>
      </c>
      <c r="K116" s="95">
        <f t="shared" si="18"/>
        <v>14400</v>
      </c>
      <c r="L116" s="95">
        <f t="shared" si="18"/>
        <v>14400</v>
      </c>
      <c r="M116" s="102"/>
    </row>
    <row r="117" spans="2:13" ht="38.25">
      <c r="B117" s="102"/>
      <c r="C117" s="102"/>
      <c r="D117" s="106" t="s">
        <v>1004</v>
      </c>
      <c r="E117" s="105">
        <v>90</v>
      </c>
      <c r="F117" s="105">
        <v>90</v>
      </c>
      <c r="G117" s="105">
        <v>90</v>
      </c>
      <c r="H117" s="105">
        <v>90</v>
      </c>
      <c r="I117" s="105">
        <v>90</v>
      </c>
      <c r="J117" s="105">
        <v>90</v>
      </c>
      <c r="K117" s="105">
        <v>90</v>
      </c>
      <c r="L117" s="105">
        <v>90</v>
      </c>
      <c r="M117" s="102"/>
    </row>
    <row r="118" spans="2:13" ht="51">
      <c r="B118" s="102"/>
      <c r="C118" s="102"/>
      <c r="D118" s="106" t="s">
        <v>1005</v>
      </c>
      <c r="E118" s="105">
        <v>400</v>
      </c>
      <c r="F118" s="105">
        <v>400</v>
      </c>
      <c r="G118" s="105">
        <v>500</v>
      </c>
      <c r="H118" s="105">
        <v>500</v>
      </c>
      <c r="I118" s="105">
        <v>400</v>
      </c>
      <c r="J118" s="105">
        <v>400</v>
      </c>
      <c r="K118" s="105">
        <v>500</v>
      </c>
      <c r="L118" s="105">
        <v>500</v>
      </c>
      <c r="M118" s="102"/>
    </row>
    <row r="119" spans="2:13" ht="63.75">
      <c r="B119" s="102"/>
      <c r="C119" s="102"/>
      <c r="D119" s="106" t="s">
        <v>1006</v>
      </c>
      <c r="E119" s="105">
        <v>260</v>
      </c>
      <c r="F119" s="105">
        <v>260</v>
      </c>
      <c r="G119" s="105">
        <v>310</v>
      </c>
      <c r="H119" s="105">
        <v>310</v>
      </c>
      <c r="I119" s="105">
        <v>260</v>
      </c>
      <c r="J119" s="105">
        <v>260</v>
      </c>
      <c r="K119" s="105">
        <v>310</v>
      </c>
      <c r="L119" s="105">
        <v>310</v>
      </c>
      <c r="M119" s="102"/>
    </row>
    <row r="120" spans="2:13" ht="114.75">
      <c r="B120" s="102"/>
      <c r="C120" s="102"/>
      <c r="D120" s="106" t="s">
        <v>1007</v>
      </c>
      <c r="E120" s="105">
        <v>11750</v>
      </c>
      <c r="F120" s="105">
        <v>11750</v>
      </c>
      <c r="G120" s="105">
        <v>12800</v>
      </c>
      <c r="H120" s="105">
        <v>12800</v>
      </c>
      <c r="I120" s="105">
        <v>12340</v>
      </c>
      <c r="J120" s="105">
        <v>12340</v>
      </c>
      <c r="K120" s="105">
        <v>13500</v>
      </c>
      <c r="L120" s="105">
        <v>13500</v>
      </c>
      <c r="M120" s="102" t="s">
        <v>1008</v>
      </c>
    </row>
    <row r="121" spans="2:13" ht="33.75" customHeight="1">
      <c r="B121" s="94" t="s">
        <v>208</v>
      </c>
      <c r="C121" s="94"/>
      <c r="D121" s="94" t="s">
        <v>209</v>
      </c>
      <c r="E121" s="95">
        <f t="shared" ref="E121:L121" si="19">SUM(E122:E123)</f>
        <v>124500</v>
      </c>
      <c r="F121" s="95">
        <f t="shared" si="19"/>
        <v>125500</v>
      </c>
      <c r="G121" s="95">
        <f t="shared" si="19"/>
        <v>128600</v>
      </c>
      <c r="H121" s="95">
        <f t="shared" si="19"/>
        <v>143300</v>
      </c>
      <c r="I121" s="95">
        <f t="shared" si="19"/>
        <v>173150</v>
      </c>
      <c r="J121" s="95">
        <f t="shared" si="19"/>
        <v>181440</v>
      </c>
      <c r="K121" s="95">
        <f t="shared" si="19"/>
        <v>190150</v>
      </c>
      <c r="L121" s="95">
        <f t="shared" si="19"/>
        <v>199290</v>
      </c>
      <c r="M121" s="102"/>
    </row>
    <row r="122" spans="2:13" ht="331.5">
      <c r="B122" s="102"/>
      <c r="C122" s="102"/>
      <c r="D122" s="106" t="s">
        <v>1009</v>
      </c>
      <c r="E122" s="105">
        <v>117200</v>
      </c>
      <c r="F122" s="105">
        <v>118200</v>
      </c>
      <c r="G122" s="105">
        <v>121300</v>
      </c>
      <c r="H122" s="105">
        <v>136000</v>
      </c>
      <c r="I122" s="105">
        <v>165850</v>
      </c>
      <c r="J122" s="105">
        <v>174140</v>
      </c>
      <c r="K122" s="105">
        <v>182850</v>
      </c>
      <c r="L122" s="105">
        <v>191990</v>
      </c>
      <c r="M122" s="102" t="s">
        <v>1010</v>
      </c>
    </row>
    <row r="123" spans="2:13" ht="63.75">
      <c r="B123" s="102"/>
      <c r="C123" s="102"/>
      <c r="D123" s="106" t="s">
        <v>1011</v>
      </c>
      <c r="E123" s="105">
        <v>7300</v>
      </c>
      <c r="F123" s="105">
        <v>7300</v>
      </c>
      <c r="G123" s="105">
        <v>7300</v>
      </c>
      <c r="H123" s="105">
        <v>7300</v>
      </c>
      <c r="I123" s="105">
        <v>7300</v>
      </c>
      <c r="J123" s="105">
        <v>7300</v>
      </c>
      <c r="K123" s="105">
        <v>7300</v>
      </c>
      <c r="L123" s="105">
        <v>7300</v>
      </c>
      <c r="M123" s="102"/>
    </row>
    <row r="124" spans="2:13" ht="33.75" customHeight="1">
      <c r="B124" s="94" t="s">
        <v>214</v>
      </c>
      <c r="C124" s="94"/>
      <c r="D124" s="94" t="s">
        <v>215</v>
      </c>
      <c r="E124" s="95">
        <f t="shared" ref="E124:L124" si="20">SUM(E125:E127)</f>
        <v>32300</v>
      </c>
      <c r="F124" s="95">
        <f t="shared" si="20"/>
        <v>32500</v>
      </c>
      <c r="G124" s="95">
        <f t="shared" si="20"/>
        <v>39500</v>
      </c>
      <c r="H124" s="95">
        <f t="shared" si="20"/>
        <v>39500</v>
      </c>
      <c r="I124" s="95">
        <f t="shared" si="20"/>
        <v>32300</v>
      </c>
      <c r="J124" s="95">
        <f t="shared" si="20"/>
        <v>32500</v>
      </c>
      <c r="K124" s="95">
        <f t="shared" si="20"/>
        <v>39500</v>
      </c>
      <c r="L124" s="95">
        <f t="shared" si="20"/>
        <v>39500</v>
      </c>
      <c r="M124" s="102"/>
    </row>
    <row r="125" spans="2:13" ht="102">
      <c r="B125" s="102"/>
      <c r="C125" s="98"/>
      <c r="D125" s="106" t="s">
        <v>1012</v>
      </c>
      <c r="E125" s="105">
        <v>29995</v>
      </c>
      <c r="F125" s="105">
        <v>29995</v>
      </c>
      <c r="G125" s="105">
        <v>36995</v>
      </c>
      <c r="H125" s="105">
        <v>36995</v>
      </c>
      <c r="I125" s="105">
        <v>29995</v>
      </c>
      <c r="J125" s="105">
        <v>29995</v>
      </c>
      <c r="K125" s="105">
        <v>36995</v>
      </c>
      <c r="L125" s="105">
        <v>36995</v>
      </c>
      <c r="M125" s="102"/>
    </row>
    <row r="126" spans="2:13" ht="38.25">
      <c r="B126" s="102"/>
      <c r="C126" s="98"/>
      <c r="D126" s="106" t="s">
        <v>1013</v>
      </c>
      <c r="E126" s="105">
        <v>5</v>
      </c>
      <c r="F126" s="105">
        <v>5</v>
      </c>
      <c r="G126" s="105">
        <v>5</v>
      </c>
      <c r="H126" s="105">
        <v>5</v>
      </c>
      <c r="I126" s="105">
        <v>5</v>
      </c>
      <c r="J126" s="105">
        <v>5</v>
      </c>
      <c r="K126" s="105">
        <v>5</v>
      </c>
      <c r="L126" s="105">
        <v>5</v>
      </c>
      <c r="M126" s="102"/>
    </row>
    <row r="127" spans="2:13" ht="25.5">
      <c r="B127" s="102"/>
      <c r="C127" s="105"/>
      <c r="D127" s="106" t="s">
        <v>1014</v>
      </c>
      <c r="E127" s="105">
        <v>2300</v>
      </c>
      <c r="F127" s="105">
        <v>2500</v>
      </c>
      <c r="G127" s="105">
        <v>2500</v>
      </c>
      <c r="H127" s="105">
        <v>2500</v>
      </c>
      <c r="I127" s="105">
        <v>2300</v>
      </c>
      <c r="J127" s="105">
        <v>2500</v>
      </c>
      <c r="K127" s="105">
        <v>2500</v>
      </c>
      <c r="L127" s="105">
        <v>2500</v>
      </c>
      <c r="M127" s="102"/>
    </row>
    <row r="128" spans="2:13" ht="33.75" customHeight="1">
      <c r="B128" s="94" t="s">
        <v>216</v>
      </c>
      <c r="C128" s="94"/>
      <c r="D128" s="94" t="s">
        <v>217</v>
      </c>
      <c r="E128" s="95">
        <f t="shared" ref="E128:L128" si="21">SUM(E129:E130)</f>
        <v>1000</v>
      </c>
      <c r="F128" s="95">
        <f t="shared" si="21"/>
        <v>1000</v>
      </c>
      <c r="G128" s="95">
        <f t="shared" si="21"/>
        <v>1000</v>
      </c>
      <c r="H128" s="95">
        <f t="shared" si="21"/>
        <v>1000</v>
      </c>
      <c r="I128" s="95">
        <f t="shared" si="21"/>
        <v>1000</v>
      </c>
      <c r="J128" s="95">
        <f t="shared" si="21"/>
        <v>1000</v>
      </c>
      <c r="K128" s="95">
        <f t="shared" si="21"/>
        <v>1000</v>
      </c>
      <c r="L128" s="95">
        <f t="shared" si="21"/>
        <v>1000</v>
      </c>
      <c r="M128" s="102"/>
    </row>
    <row r="129" spans="2:13" ht="38.25">
      <c r="B129" s="102"/>
      <c r="C129" s="102"/>
      <c r="D129" s="106" t="s">
        <v>1015</v>
      </c>
      <c r="E129" s="105">
        <v>800</v>
      </c>
      <c r="F129" s="105">
        <v>800</v>
      </c>
      <c r="G129" s="105">
        <v>800</v>
      </c>
      <c r="H129" s="105">
        <v>800</v>
      </c>
      <c r="I129" s="105">
        <v>800</v>
      </c>
      <c r="J129" s="105">
        <v>800</v>
      </c>
      <c r="K129" s="105">
        <v>800</v>
      </c>
      <c r="L129" s="105">
        <v>800</v>
      </c>
      <c r="M129" s="102"/>
    </row>
    <row r="130" spans="2:13" ht="25.5">
      <c r="B130" s="102"/>
      <c r="C130" s="102"/>
      <c r="D130" s="106" t="s">
        <v>1016</v>
      </c>
      <c r="E130" s="105">
        <v>200</v>
      </c>
      <c r="F130" s="105">
        <v>200</v>
      </c>
      <c r="G130" s="105">
        <v>200</v>
      </c>
      <c r="H130" s="105">
        <v>200</v>
      </c>
      <c r="I130" s="105">
        <v>200</v>
      </c>
      <c r="J130" s="105">
        <v>200</v>
      </c>
      <c r="K130" s="105">
        <v>200</v>
      </c>
      <c r="L130" s="105">
        <v>200</v>
      </c>
      <c r="M130" s="102"/>
    </row>
    <row r="131" spans="2:13" ht="65.25" customHeight="1">
      <c r="B131" s="94" t="s">
        <v>220</v>
      </c>
      <c r="C131" s="108"/>
      <c r="D131" s="94" t="s">
        <v>221</v>
      </c>
      <c r="E131" s="95">
        <f t="shared" ref="E131:L131" si="22">E132</f>
        <v>50656</v>
      </c>
      <c r="F131" s="95">
        <f t="shared" si="22"/>
        <v>120543</v>
      </c>
      <c r="G131" s="95">
        <f t="shared" si="22"/>
        <v>106844</v>
      </c>
      <c r="H131" s="95">
        <f t="shared" si="22"/>
        <v>102448</v>
      </c>
      <c r="I131" s="95">
        <f t="shared" si="22"/>
        <v>239000</v>
      </c>
      <c r="J131" s="95">
        <f t="shared" si="22"/>
        <v>239000</v>
      </c>
      <c r="K131" s="95">
        <f t="shared" si="22"/>
        <v>239000</v>
      </c>
      <c r="L131" s="95">
        <f t="shared" si="22"/>
        <v>239000</v>
      </c>
      <c r="M131" s="218" t="s">
        <v>1143</v>
      </c>
    </row>
    <row r="132" spans="2:13" ht="80.25" customHeight="1">
      <c r="B132" s="102"/>
      <c r="C132" s="98"/>
      <c r="D132" s="109" t="s">
        <v>221</v>
      </c>
      <c r="E132" s="105">
        <v>50656</v>
      </c>
      <c r="F132" s="105">
        <v>120543</v>
      </c>
      <c r="G132" s="105">
        <v>106844</v>
      </c>
      <c r="H132" s="105">
        <v>102448</v>
      </c>
      <c r="I132" s="105">
        <v>239000</v>
      </c>
      <c r="J132" s="105">
        <v>239000</v>
      </c>
      <c r="K132" s="105">
        <v>239000</v>
      </c>
      <c r="L132" s="105">
        <v>239000</v>
      </c>
      <c r="M132" s="219"/>
    </row>
    <row r="133" spans="2:13" ht="33.75" customHeight="1">
      <c r="B133" s="94" t="s">
        <v>230</v>
      </c>
      <c r="C133" s="108">
        <f>E132-C13</f>
        <v>50656</v>
      </c>
      <c r="D133" s="94" t="s">
        <v>1017</v>
      </c>
      <c r="E133" s="95">
        <f t="shared" ref="E133:L133" si="23">E134</f>
        <v>800</v>
      </c>
      <c r="F133" s="95">
        <f t="shared" si="23"/>
        <v>800</v>
      </c>
      <c r="G133" s="95">
        <f t="shared" si="23"/>
        <v>800</v>
      </c>
      <c r="H133" s="95">
        <f t="shared" si="23"/>
        <v>800</v>
      </c>
      <c r="I133" s="95">
        <f t="shared" si="23"/>
        <v>800</v>
      </c>
      <c r="J133" s="95">
        <f t="shared" si="23"/>
        <v>800</v>
      </c>
      <c r="K133" s="95">
        <f t="shared" si="23"/>
        <v>800</v>
      </c>
      <c r="L133" s="95">
        <f t="shared" si="23"/>
        <v>800</v>
      </c>
      <c r="M133" s="102"/>
    </row>
    <row r="134" spans="2:13" ht="114.75">
      <c r="B134" s="102"/>
      <c r="C134" s="102"/>
      <c r="D134" s="106" t="s">
        <v>1018</v>
      </c>
      <c r="E134" s="105">
        <v>800</v>
      </c>
      <c r="F134" s="105">
        <v>800</v>
      </c>
      <c r="G134" s="105">
        <v>800</v>
      </c>
      <c r="H134" s="105">
        <v>800</v>
      </c>
      <c r="I134" s="105">
        <v>800</v>
      </c>
      <c r="J134" s="105">
        <v>800</v>
      </c>
      <c r="K134" s="105">
        <v>800</v>
      </c>
      <c r="L134" s="105">
        <v>800</v>
      </c>
      <c r="M134" s="102"/>
    </row>
  </sheetData>
  <mergeCells count="20">
    <mergeCell ref="M131:M132"/>
    <mergeCell ref="M51:M55"/>
    <mergeCell ref="M88:M95"/>
    <mergeCell ref="M97:M101"/>
    <mergeCell ref="M5:M6"/>
    <mergeCell ref="M11:M17"/>
    <mergeCell ref="M19:M26"/>
    <mergeCell ref="M28:M33"/>
    <mergeCell ref="M35:M38"/>
    <mergeCell ref="M43:M49"/>
    <mergeCell ref="B2:M2"/>
    <mergeCell ref="B3:M3"/>
    <mergeCell ref="D4:M4"/>
    <mergeCell ref="B5:B6"/>
    <mergeCell ref="C5:C6"/>
    <mergeCell ref="D5:D6"/>
    <mergeCell ref="E5:E6"/>
    <mergeCell ref="F5:H5"/>
    <mergeCell ref="I5:I6"/>
    <mergeCell ref="J5:L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Q357"/>
  <sheetViews>
    <sheetView topLeftCell="A475" workbookViewId="0">
      <selection activeCell="M246" sqref="M246"/>
    </sheetView>
  </sheetViews>
  <sheetFormatPr defaultRowHeight="15"/>
  <cols>
    <col min="1" max="2" width="3.42578125" style="29" customWidth="1"/>
    <col min="3" max="3" width="24" style="30" customWidth="1"/>
    <col min="4" max="4" width="45.140625" style="29" bestFit="1" customWidth="1"/>
    <col min="5" max="5" width="20.85546875" style="29" bestFit="1" customWidth="1"/>
    <col min="6" max="7" width="16.85546875" style="31" bestFit="1" customWidth="1"/>
    <col min="8" max="8" width="15.85546875" style="31" bestFit="1" customWidth="1"/>
    <col min="9" max="9" width="9" style="31" hidden="1" customWidth="1"/>
    <col min="10" max="10" width="16.85546875" style="31" bestFit="1" customWidth="1"/>
    <col min="11" max="11" width="10.140625" style="31" hidden="1" customWidth="1"/>
    <col min="12" max="12" width="9" style="31" hidden="1" customWidth="1"/>
    <col min="13" max="13" width="16.85546875" style="31" bestFit="1" customWidth="1"/>
    <col min="14" max="14" width="10.140625" style="31" hidden="1" customWidth="1"/>
    <col min="15" max="15" width="23.7109375" style="31" customWidth="1"/>
    <col min="16" max="16" width="48.85546875" style="29" customWidth="1"/>
    <col min="17" max="17" width="19.140625" style="29" customWidth="1"/>
    <col min="18" max="20" width="0" style="29" hidden="1" customWidth="1"/>
    <col min="21" max="21" width="15.7109375" style="29" customWidth="1"/>
    <col min="22" max="22" width="0" style="29" hidden="1" customWidth="1"/>
    <col min="23" max="256" width="9.140625" style="29"/>
    <col min="257" max="258" width="3.42578125" style="29" customWidth="1"/>
    <col min="259" max="259" width="24" style="29" customWidth="1"/>
    <col min="260" max="260" width="45.140625" style="29" bestFit="1" customWidth="1"/>
    <col min="261" max="261" width="20.85546875" style="29" bestFit="1" customWidth="1"/>
    <col min="262" max="263" width="16.85546875" style="29" bestFit="1" customWidth="1"/>
    <col min="264" max="264" width="15.85546875" style="29" bestFit="1" customWidth="1"/>
    <col min="265" max="265" width="0" style="29" hidden="1" customWidth="1"/>
    <col min="266" max="266" width="16.85546875" style="29" bestFit="1" customWidth="1"/>
    <col min="267" max="268" width="0" style="29" hidden="1" customWidth="1"/>
    <col min="269" max="269" width="16.85546875" style="29" bestFit="1" customWidth="1"/>
    <col min="270" max="270" width="0" style="29" hidden="1" customWidth="1"/>
    <col min="271" max="271" width="23.7109375" style="29" customWidth="1"/>
    <col min="272" max="272" width="48.85546875" style="29" customWidth="1"/>
    <col min="273" max="273" width="19.140625" style="29" customWidth="1"/>
    <col min="274" max="276" width="0" style="29" hidden="1" customWidth="1"/>
    <col min="277" max="277" width="15.7109375" style="29" customWidth="1"/>
    <col min="278" max="278" width="0" style="29" hidden="1" customWidth="1"/>
    <col min="279" max="512" width="9.140625" style="29"/>
    <col min="513" max="514" width="3.42578125" style="29" customWidth="1"/>
    <col min="515" max="515" width="24" style="29" customWidth="1"/>
    <col min="516" max="516" width="45.140625" style="29" bestFit="1" customWidth="1"/>
    <col min="517" max="517" width="20.85546875" style="29" bestFit="1" customWidth="1"/>
    <col min="518" max="519" width="16.85546875" style="29" bestFit="1" customWidth="1"/>
    <col min="520" max="520" width="15.85546875" style="29" bestFit="1" customWidth="1"/>
    <col min="521" max="521" width="0" style="29" hidden="1" customWidth="1"/>
    <col min="522" max="522" width="16.85546875" style="29" bestFit="1" customWidth="1"/>
    <col min="523" max="524" width="0" style="29" hidden="1" customWidth="1"/>
    <col min="525" max="525" width="16.85546875" style="29" bestFit="1" customWidth="1"/>
    <col min="526" max="526" width="0" style="29" hidden="1" customWidth="1"/>
    <col min="527" max="527" width="23.7109375" style="29" customWidth="1"/>
    <col min="528" max="528" width="48.85546875" style="29" customWidth="1"/>
    <col min="529" max="529" width="19.140625" style="29" customWidth="1"/>
    <col min="530" max="532" width="0" style="29" hidden="1" customWidth="1"/>
    <col min="533" max="533" width="15.7109375" style="29" customWidth="1"/>
    <col min="534" max="534" width="0" style="29" hidden="1" customWidth="1"/>
    <col min="535" max="768" width="9.140625" style="29"/>
    <col min="769" max="770" width="3.42578125" style="29" customWidth="1"/>
    <col min="771" max="771" width="24" style="29" customWidth="1"/>
    <col min="772" max="772" width="45.140625" style="29" bestFit="1" customWidth="1"/>
    <col min="773" max="773" width="20.85546875" style="29" bestFit="1" customWidth="1"/>
    <col min="774" max="775" width="16.85546875" style="29" bestFit="1" customWidth="1"/>
    <col min="776" max="776" width="15.85546875" style="29" bestFit="1" customWidth="1"/>
    <col min="777" max="777" width="0" style="29" hidden="1" customWidth="1"/>
    <col min="778" max="778" width="16.85546875" style="29" bestFit="1" customWidth="1"/>
    <col min="779" max="780" width="0" style="29" hidden="1" customWidth="1"/>
    <col min="781" max="781" width="16.85546875" style="29" bestFit="1" customWidth="1"/>
    <col min="782" max="782" width="0" style="29" hidden="1" customWidth="1"/>
    <col min="783" max="783" width="23.7109375" style="29" customWidth="1"/>
    <col min="784" max="784" width="48.85546875" style="29" customWidth="1"/>
    <col min="785" max="785" width="19.140625" style="29" customWidth="1"/>
    <col min="786" max="788" width="0" style="29" hidden="1" customWidth="1"/>
    <col min="789" max="789" width="15.7109375" style="29" customWidth="1"/>
    <col min="790" max="790" width="0" style="29" hidden="1" customWidth="1"/>
    <col min="791" max="1024" width="9.140625" style="29"/>
    <col min="1025" max="1026" width="3.42578125" style="29" customWidth="1"/>
    <col min="1027" max="1027" width="24" style="29" customWidth="1"/>
    <col min="1028" max="1028" width="45.140625" style="29" bestFit="1" customWidth="1"/>
    <col min="1029" max="1029" width="20.85546875" style="29" bestFit="1" customWidth="1"/>
    <col min="1030" max="1031" width="16.85546875" style="29" bestFit="1" customWidth="1"/>
    <col min="1032" max="1032" width="15.85546875" style="29" bestFit="1" customWidth="1"/>
    <col min="1033" max="1033" width="0" style="29" hidden="1" customWidth="1"/>
    <col min="1034" max="1034" width="16.85546875" style="29" bestFit="1" customWidth="1"/>
    <col min="1035" max="1036" width="0" style="29" hidden="1" customWidth="1"/>
    <col min="1037" max="1037" width="16.85546875" style="29" bestFit="1" customWidth="1"/>
    <col min="1038" max="1038" width="0" style="29" hidden="1" customWidth="1"/>
    <col min="1039" max="1039" width="23.7109375" style="29" customWidth="1"/>
    <col min="1040" max="1040" width="48.85546875" style="29" customWidth="1"/>
    <col min="1041" max="1041" width="19.140625" style="29" customWidth="1"/>
    <col min="1042" max="1044" width="0" style="29" hidden="1" customWidth="1"/>
    <col min="1045" max="1045" width="15.7109375" style="29" customWidth="1"/>
    <col min="1046" max="1046" width="0" style="29" hidden="1" customWidth="1"/>
    <col min="1047" max="1280" width="9.140625" style="29"/>
    <col min="1281" max="1282" width="3.42578125" style="29" customWidth="1"/>
    <col min="1283" max="1283" width="24" style="29" customWidth="1"/>
    <col min="1284" max="1284" width="45.140625" style="29" bestFit="1" customWidth="1"/>
    <col min="1285" max="1285" width="20.85546875" style="29" bestFit="1" customWidth="1"/>
    <col min="1286" max="1287" width="16.85546875" style="29" bestFit="1" customWidth="1"/>
    <col min="1288" max="1288" width="15.85546875" style="29" bestFit="1" customWidth="1"/>
    <col min="1289" max="1289" width="0" style="29" hidden="1" customWidth="1"/>
    <col min="1290" max="1290" width="16.85546875" style="29" bestFit="1" customWidth="1"/>
    <col min="1291" max="1292" width="0" style="29" hidden="1" customWidth="1"/>
    <col min="1293" max="1293" width="16.85546875" style="29" bestFit="1" customWidth="1"/>
    <col min="1294" max="1294" width="0" style="29" hidden="1" customWidth="1"/>
    <col min="1295" max="1295" width="23.7109375" style="29" customWidth="1"/>
    <col min="1296" max="1296" width="48.85546875" style="29" customWidth="1"/>
    <col min="1297" max="1297" width="19.140625" style="29" customWidth="1"/>
    <col min="1298" max="1300" width="0" style="29" hidden="1" customWidth="1"/>
    <col min="1301" max="1301" width="15.7109375" style="29" customWidth="1"/>
    <col min="1302" max="1302" width="0" style="29" hidden="1" customWidth="1"/>
    <col min="1303" max="1536" width="9.140625" style="29"/>
    <col min="1537" max="1538" width="3.42578125" style="29" customWidth="1"/>
    <col min="1539" max="1539" width="24" style="29" customWidth="1"/>
    <col min="1540" max="1540" width="45.140625" style="29" bestFit="1" customWidth="1"/>
    <col min="1541" max="1541" width="20.85546875" style="29" bestFit="1" customWidth="1"/>
    <col min="1542" max="1543" width="16.85546875" style="29" bestFit="1" customWidth="1"/>
    <col min="1544" max="1544" width="15.85546875" style="29" bestFit="1" customWidth="1"/>
    <col min="1545" max="1545" width="0" style="29" hidden="1" customWidth="1"/>
    <col min="1546" max="1546" width="16.85546875" style="29" bestFit="1" customWidth="1"/>
    <col min="1547" max="1548" width="0" style="29" hidden="1" customWidth="1"/>
    <col min="1549" max="1549" width="16.85546875" style="29" bestFit="1" customWidth="1"/>
    <col min="1550" max="1550" width="0" style="29" hidden="1" customWidth="1"/>
    <col min="1551" max="1551" width="23.7109375" style="29" customWidth="1"/>
    <col min="1552" max="1552" width="48.85546875" style="29" customWidth="1"/>
    <col min="1553" max="1553" width="19.140625" style="29" customWidth="1"/>
    <col min="1554" max="1556" width="0" style="29" hidden="1" customWidth="1"/>
    <col min="1557" max="1557" width="15.7109375" style="29" customWidth="1"/>
    <col min="1558" max="1558" width="0" style="29" hidden="1" customWidth="1"/>
    <col min="1559" max="1792" width="9.140625" style="29"/>
    <col min="1793" max="1794" width="3.42578125" style="29" customWidth="1"/>
    <col min="1795" max="1795" width="24" style="29" customWidth="1"/>
    <col min="1796" max="1796" width="45.140625" style="29" bestFit="1" customWidth="1"/>
    <col min="1797" max="1797" width="20.85546875" style="29" bestFit="1" customWidth="1"/>
    <col min="1798" max="1799" width="16.85546875" style="29" bestFit="1" customWidth="1"/>
    <col min="1800" max="1800" width="15.85546875" style="29" bestFit="1" customWidth="1"/>
    <col min="1801" max="1801" width="0" style="29" hidden="1" customWidth="1"/>
    <col min="1802" max="1802" width="16.85546875" style="29" bestFit="1" customWidth="1"/>
    <col min="1803" max="1804" width="0" style="29" hidden="1" customWidth="1"/>
    <col min="1805" max="1805" width="16.85546875" style="29" bestFit="1" customWidth="1"/>
    <col min="1806" max="1806" width="0" style="29" hidden="1" customWidth="1"/>
    <col min="1807" max="1807" width="23.7109375" style="29" customWidth="1"/>
    <col min="1808" max="1808" width="48.85546875" style="29" customWidth="1"/>
    <col min="1809" max="1809" width="19.140625" style="29" customWidth="1"/>
    <col min="1810" max="1812" width="0" style="29" hidden="1" customWidth="1"/>
    <col min="1813" max="1813" width="15.7109375" style="29" customWidth="1"/>
    <col min="1814" max="1814" width="0" style="29" hidden="1" customWidth="1"/>
    <col min="1815" max="2048" width="9.140625" style="29"/>
    <col min="2049" max="2050" width="3.42578125" style="29" customWidth="1"/>
    <col min="2051" max="2051" width="24" style="29" customWidth="1"/>
    <col min="2052" max="2052" width="45.140625" style="29" bestFit="1" customWidth="1"/>
    <col min="2053" max="2053" width="20.85546875" style="29" bestFit="1" customWidth="1"/>
    <col min="2054" max="2055" width="16.85546875" style="29" bestFit="1" customWidth="1"/>
    <col min="2056" max="2056" width="15.85546875" style="29" bestFit="1" customWidth="1"/>
    <col min="2057" max="2057" width="0" style="29" hidden="1" customWidth="1"/>
    <col min="2058" max="2058" width="16.85546875" style="29" bestFit="1" customWidth="1"/>
    <col min="2059" max="2060" width="0" style="29" hidden="1" customWidth="1"/>
    <col min="2061" max="2061" width="16.85546875" style="29" bestFit="1" customWidth="1"/>
    <col min="2062" max="2062" width="0" style="29" hidden="1" customWidth="1"/>
    <col min="2063" max="2063" width="23.7109375" style="29" customWidth="1"/>
    <col min="2064" max="2064" width="48.85546875" style="29" customWidth="1"/>
    <col min="2065" max="2065" width="19.140625" style="29" customWidth="1"/>
    <col min="2066" max="2068" width="0" style="29" hidden="1" customWidth="1"/>
    <col min="2069" max="2069" width="15.7109375" style="29" customWidth="1"/>
    <col min="2070" max="2070" width="0" style="29" hidden="1" customWidth="1"/>
    <col min="2071" max="2304" width="9.140625" style="29"/>
    <col min="2305" max="2306" width="3.42578125" style="29" customWidth="1"/>
    <col min="2307" max="2307" width="24" style="29" customWidth="1"/>
    <col min="2308" max="2308" width="45.140625" style="29" bestFit="1" customWidth="1"/>
    <col min="2309" max="2309" width="20.85546875" style="29" bestFit="1" customWidth="1"/>
    <col min="2310" max="2311" width="16.85546875" style="29" bestFit="1" customWidth="1"/>
    <col min="2312" max="2312" width="15.85546875" style="29" bestFit="1" customWidth="1"/>
    <col min="2313" max="2313" width="0" style="29" hidden="1" customWidth="1"/>
    <col min="2314" max="2314" width="16.85546875" style="29" bestFit="1" customWidth="1"/>
    <col min="2315" max="2316" width="0" style="29" hidden="1" customWidth="1"/>
    <col min="2317" max="2317" width="16.85546875" style="29" bestFit="1" customWidth="1"/>
    <col min="2318" max="2318" width="0" style="29" hidden="1" customWidth="1"/>
    <col min="2319" max="2319" width="23.7109375" style="29" customWidth="1"/>
    <col min="2320" max="2320" width="48.85546875" style="29" customWidth="1"/>
    <col min="2321" max="2321" width="19.140625" style="29" customWidth="1"/>
    <col min="2322" max="2324" width="0" style="29" hidden="1" customWidth="1"/>
    <col min="2325" max="2325" width="15.7109375" style="29" customWidth="1"/>
    <col min="2326" max="2326" width="0" style="29" hidden="1" customWidth="1"/>
    <col min="2327" max="2560" width="9.140625" style="29"/>
    <col min="2561" max="2562" width="3.42578125" style="29" customWidth="1"/>
    <col min="2563" max="2563" width="24" style="29" customWidth="1"/>
    <col min="2564" max="2564" width="45.140625" style="29" bestFit="1" customWidth="1"/>
    <col min="2565" max="2565" width="20.85546875" style="29" bestFit="1" customWidth="1"/>
    <col min="2566" max="2567" width="16.85546875" style="29" bestFit="1" customWidth="1"/>
    <col min="2568" max="2568" width="15.85546875" style="29" bestFit="1" customWidth="1"/>
    <col min="2569" max="2569" width="0" style="29" hidden="1" customWidth="1"/>
    <col min="2570" max="2570" width="16.85546875" style="29" bestFit="1" customWidth="1"/>
    <col min="2571" max="2572" width="0" style="29" hidden="1" customWidth="1"/>
    <col min="2573" max="2573" width="16.85546875" style="29" bestFit="1" customWidth="1"/>
    <col min="2574" max="2574" width="0" style="29" hidden="1" customWidth="1"/>
    <col min="2575" max="2575" width="23.7109375" style="29" customWidth="1"/>
    <col min="2576" max="2576" width="48.85546875" style="29" customWidth="1"/>
    <col min="2577" max="2577" width="19.140625" style="29" customWidth="1"/>
    <col min="2578" max="2580" width="0" style="29" hidden="1" customWidth="1"/>
    <col min="2581" max="2581" width="15.7109375" style="29" customWidth="1"/>
    <col min="2582" max="2582" width="0" style="29" hidden="1" customWidth="1"/>
    <col min="2583" max="2816" width="9.140625" style="29"/>
    <col min="2817" max="2818" width="3.42578125" style="29" customWidth="1"/>
    <col min="2819" max="2819" width="24" style="29" customWidth="1"/>
    <col min="2820" max="2820" width="45.140625" style="29" bestFit="1" customWidth="1"/>
    <col min="2821" max="2821" width="20.85546875" style="29" bestFit="1" customWidth="1"/>
    <col min="2822" max="2823" width="16.85546875" style="29" bestFit="1" customWidth="1"/>
    <col min="2824" max="2824" width="15.85546875" style="29" bestFit="1" customWidth="1"/>
    <col min="2825" max="2825" width="0" style="29" hidden="1" customWidth="1"/>
    <col min="2826" max="2826" width="16.85546875" style="29" bestFit="1" customWidth="1"/>
    <col min="2827" max="2828" width="0" style="29" hidden="1" customWidth="1"/>
    <col min="2829" max="2829" width="16.85546875" style="29" bestFit="1" customWidth="1"/>
    <col min="2830" max="2830" width="0" style="29" hidden="1" customWidth="1"/>
    <col min="2831" max="2831" width="23.7109375" style="29" customWidth="1"/>
    <col min="2832" max="2832" width="48.85546875" style="29" customWidth="1"/>
    <col min="2833" max="2833" width="19.140625" style="29" customWidth="1"/>
    <col min="2834" max="2836" width="0" style="29" hidden="1" customWidth="1"/>
    <col min="2837" max="2837" width="15.7109375" style="29" customWidth="1"/>
    <col min="2838" max="2838" width="0" style="29" hidden="1" customWidth="1"/>
    <col min="2839" max="3072" width="9.140625" style="29"/>
    <col min="3073" max="3074" width="3.42578125" style="29" customWidth="1"/>
    <col min="3075" max="3075" width="24" style="29" customWidth="1"/>
    <col min="3076" max="3076" width="45.140625" style="29" bestFit="1" customWidth="1"/>
    <col min="3077" max="3077" width="20.85546875" style="29" bestFit="1" customWidth="1"/>
    <col min="3078" max="3079" width="16.85546875" style="29" bestFit="1" customWidth="1"/>
    <col min="3080" max="3080" width="15.85546875" style="29" bestFit="1" customWidth="1"/>
    <col min="3081" max="3081" width="0" style="29" hidden="1" customWidth="1"/>
    <col min="3082" max="3082" width="16.85546875" style="29" bestFit="1" customWidth="1"/>
    <col min="3083" max="3084" width="0" style="29" hidden="1" customWidth="1"/>
    <col min="3085" max="3085" width="16.85546875" style="29" bestFit="1" customWidth="1"/>
    <col min="3086" max="3086" width="0" style="29" hidden="1" customWidth="1"/>
    <col min="3087" max="3087" width="23.7109375" style="29" customWidth="1"/>
    <col min="3088" max="3088" width="48.85546875" style="29" customWidth="1"/>
    <col min="3089" max="3089" width="19.140625" style="29" customWidth="1"/>
    <col min="3090" max="3092" width="0" style="29" hidden="1" customWidth="1"/>
    <col min="3093" max="3093" width="15.7109375" style="29" customWidth="1"/>
    <col min="3094" max="3094" width="0" style="29" hidden="1" customWidth="1"/>
    <col min="3095" max="3328" width="9.140625" style="29"/>
    <col min="3329" max="3330" width="3.42578125" style="29" customWidth="1"/>
    <col min="3331" max="3331" width="24" style="29" customWidth="1"/>
    <col min="3332" max="3332" width="45.140625" style="29" bestFit="1" customWidth="1"/>
    <col min="3333" max="3333" width="20.85546875" style="29" bestFit="1" customWidth="1"/>
    <col min="3334" max="3335" width="16.85546875" style="29" bestFit="1" customWidth="1"/>
    <col min="3336" max="3336" width="15.85546875" style="29" bestFit="1" customWidth="1"/>
    <col min="3337" max="3337" width="0" style="29" hidden="1" customWidth="1"/>
    <col min="3338" max="3338" width="16.85546875" style="29" bestFit="1" customWidth="1"/>
    <col min="3339" max="3340" width="0" style="29" hidden="1" customWidth="1"/>
    <col min="3341" max="3341" width="16.85546875" style="29" bestFit="1" customWidth="1"/>
    <col min="3342" max="3342" width="0" style="29" hidden="1" customWidth="1"/>
    <col min="3343" max="3343" width="23.7109375" style="29" customWidth="1"/>
    <col min="3344" max="3344" width="48.85546875" style="29" customWidth="1"/>
    <col min="3345" max="3345" width="19.140625" style="29" customWidth="1"/>
    <col min="3346" max="3348" width="0" style="29" hidden="1" customWidth="1"/>
    <col min="3349" max="3349" width="15.7109375" style="29" customWidth="1"/>
    <col min="3350" max="3350" width="0" style="29" hidden="1" customWidth="1"/>
    <col min="3351" max="3584" width="9.140625" style="29"/>
    <col min="3585" max="3586" width="3.42578125" style="29" customWidth="1"/>
    <col min="3587" max="3587" width="24" style="29" customWidth="1"/>
    <col min="3588" max="3588" width="45.140625" style="29" bestFit="1" customWidth="1"/>
    <col min="3589" max="3589" width="20.85546875" style="29" bestFit="1" customWidth="1"/>
    <col min="3590" max="3591" width="16.85546875" style="29" bestFit="1" customWidth="1"/>
    <col min="3592" max="3592" width="15.85546875" style="29" bestFit="1" customWidth="1"/>
    <col min="3593" max="3593" width="0" style="29" hidden="1" customWidth="1"/>
    <col min="3594" max="3594" width="16.85546875" style="29" bestFit="1" customWidth="1"/>
    <col min="3595" max="3596" width="0" style="29" hidden="1" customWidth="1"/>
    <col min="3597" max="3597" width="16.85546875" style="29" bestFit="1" customWidth="1"/>
    <col min="3598" max="3598" width="0" style="29" hidden="1" customWidth="1"/>
    <col min="3599" max="3599" width="23.7109375" style="29" customWidth="1"/>
    <col min="3600" max="3600" width="48.85546875" style="29" customWidth="1"/>
    <col min="3601" max="3601" width="19.140625" style="29" customWidth="1"/>
    <col min="3602" max="3604" width="0" style="29" hidden="1" customWidth="1"/>
    <col min="3605" max="3605" width="15.7109375" style="29" customWidth="1"/>
    <col min="3606" max="3606" width="0" style="29" hidden="1" customWidth="1"/>
    <col min="3607" max="3840" width="9.140625" style="29"/>
    <col min="3841" max="3842" width="3.42578125" style="29" customWidth="1"/>
    <col min="3843" max="3843" width="24" style="29" customWidth="1"/>
    <col min="3844" max="3844" width="45.140625" style="29" bestFit="1" customWidth="1"/>
    <col min="3845" max="3845" width="20.85546875" style="29" bestFit="1" customWidth="1"/>
    <col min="3846" max="3847" width="16.85546875" style="29" bestFit="1" customWidth="1"/>
    <col min="3848" max="3848" width="15.85546875" style="29" bestFit="1" customWidth="1"/>
    <col min="3849" max="3849" width="0" style="29" hidden="1" customWidth="1"/>
    <col min="3850" max="3850" width="16.85546875" style="29" bestFit="1" customWidth="1"/>
    <col min="3851" max="3852" width="0" style="29" hidden="1" customWidth="1"/>
    <col min="3853" max="3853" width="16.85546875" style="29" bestFit="1" customWidth="1"/>
    <col min="3854" max="3854" width="0" style="29" hidden="1" customWidth="1"/>
    <col min="3855" max="3855" width="23.7109375" style="29" customWidth="1"/>
    <col min="3856" max="3856" width="48.85546875" style="29" customWidth="1"/>
    <col min="3857" max="3857" width="19.140625" style="29" customWidth="1"/>
    <col min="3858" max="3860" width="0" style="29" hidden="1" customWidth="1"/>
    <col min="3861" max="3861" width="15.7109375" style="29" customWidth="1"/>
    <col min="3862" max="3862" width="0" style="29" hidden="1" customWidth="1"/>
    <col min="3863" max="4096" width="9.140625" style="29"/>
    <col min="4097" max="4098" width="3.42578125" style="29" customWidth="1"/>
    <col min="4099" max="4099" width="24" style="29" customWidth="1"/>
    <col min="4100" max="4100" width="45.140625" style="29" bestFit="1" customWidth="1"/>
    <col min="4101" max="4101" width="20.85546875" style="29" bestFit="1" customWidth="1"/>
    <col min="4102" max="4103" width="16.85546875" style="29" bestFit="1" customWidth="1"/>
    <col min="4104" max="4104" width="15.85546875" style="29" bestFit="1" customWidth="1"/>
    <col min="4105" max="4105" width="0" style="29" hidden="1" customWidth="1"/>
    <col min="4106" max="4106" width="16.85546875" style="29" bestFit="1" customWidth="1"/>
    <col min="4107" max="4108" width="0" style="29" hidden="1" customWidth="1"/>
    <col min="4109" max="4109" width="16.85546875" style="29" bestFit="1" customWidth="1"/>
    <col min="4110" max="4110" width="0" style="29" hidden="1" customWidth="1"/>
    <col min="4111" max="4111" width="23.7109375" style="29" customWidth="1"/>
    <col min="4112" max="4112" width="48.85546875" style="29" customWidth="1"/>
    <col min="4113" max="4113" width="19.140625" style="29" customWidth="1"/>
    <col min="4114" max="4116" width="0" style="29" hidden="1" customWidth="1"/>
    <col min="4117" max="4117" width="15.7109375" style="29" customWidth="1"/>
    <col min="4118" max="4118" width="0" style="29" hidden="1" customWidth="1"/>
    <col min="4119" max="4352" width="9.140625" style="29"/>
    <col min="4353" max="4354" width="3.42578125" style="29" customWidth="1"/>
    <col min="4355" max="4355" width="24" style="29" customWidth="1"/>
    <col min="4356" max="4356" width="45.140625" style="29" bestFit="1" customWidth="1"/>
    <col min="4357" max="4357" width="20.85546875" style="29" bestFit="1" customWidth="1"/>
    <col min="4358" max="4359" width="16.85546875" style="29" bestFit="1" customWidth="1"/>
    <col min="4360" max="4360" width="15.85546875" style="29" bestFit="1" customWidth="1"/>
    <col min="4361" max="4361" width="0" style="29" hidden="1" customWidth="1"/>
    <col min="4362" max="4362" width="16.85546875" style="29" bestFit="1" customWidth="1"/>
    <col min="4363" max="4364" width="0" style="29" hidden="1" customWidth="1"/>
    <col min="4365" max="4365" width="16.85546875" style="29" bestFit="1" customWidth="1"/>
    <col min="4366" max="4366" width="0" style="29" hidden="1" customWidth="1"/>
    <col min="4367" max="4367" width="23.7109375" style="29" customWidth="1"/>
    <col min="4368" max="4368" width="48.85546875" style="29" customWidth="1"/>
    <col min="4369" max="4369" width="19.140625" style="29" customWidth="1"/>
    <col min="4370" max="4372" width="0" style="29" hidden="1" customWidth="1"/>
    <col min="4373" max="4373" width="15.7109375" style="29" customWidth="1"/>
    <col min="4374" max="4374" width="0" style="29" hidden="1" customWidth="1"/>
    <col min="4375" max="4608" width="9.140625" style="29"/>
    <col min="4609" max="4610" width="3.42578125" style="29" customWidth="1"/>
    <col min="4611" max="4611" width="24" style="29" customWidth="1"/>
    <col min="4612" max="4612" width="45.140625" style="29" bestFit="1" customWidth="1"/>
    <col min="4613" max="4613" width="20.85546875" style="29" bestFit="1" customWidth="1"/>
    <col min="4614" max="4615" width="16.85546875" style="29" bestFit="1" customWidth="1"/>
    <col min="4616" max="4616" width="15.85546875" style="29" bestFit="1" customWidth="1"/>
    <col min="4617" max="4617" width="0" style="29" hidden="1" customWidth="1"/>
    <col min="4618" max="4618" width="16.85546875" style="29" bestFit="1" customWidth="1"/>
    <col min="4619" max="4620" width="0" style="29" hidden="1" customWidth="1"/>
    <col min="4621" max="4621" width="16.85546875" style="29" bestFit="1" customWidth="1"/>
    <col min="4622" max="4622" width="0" style="29" hidden="1" customWidth="1"/>
    <col min="4623" max="4623" width="23.7109375" style="29" customWidth="1"/>
    <col min="4624" max="4624" width="48.85546875" style="29" customWidth="1"/>
    <col min="4625" max="4625" width="19.140625" style="29" customWidth="1"/>
    <col min="4626" max="4628" width="0" style="29" hidden="1" customWidth="1"/>
    <col min="4629" max="4629" width="15.7109375" style="29" customWidth="1"/>
    <col min="4630" max="4630" width="0" style="29" hidden="1" customWidth="1"/>
    <col min="4631" max="4864" width="9.140625" style="29"/>
    <col min="4865" max="4866" width="3.42578125" style="29" customWidth="1"/>
    <col min="4867" max="4867" width="24" style="29" customWidth="1"/>
    <col min="4868" max="4868" width="45.140625" style="29" bestFit="1" customWidth="1"/>
    <col min="4869" max="4869" width="20.85546875" style="29" bestFit="1" customWidth="1"/>
    <col min="4870" max="4871" width="16.85546875" style="29" bestFit="1" customWidth="1"/>
    <col min="4872" max="4872" width="15.85546875" style="29" bestFit="1" customWidth="1"/>
    <col min="4873" max="4873" width="0" style="29" hidden="1" customWidth="1"/>
    <col min="4874" max="4874" width="16.85546875" style="29" bestFit="1" customWidth="1"/>
    <col min="4875" max="4876" width="0" style="29" hidden="1" customWidth="1"/>
    <col min="4877" max="4877" width="16.85546875" style="29" bestFit="1" customWidth="1"/>
    <col min="4878" max="4878" width="0" style="29" hidden="1" customWidth="1"/>
    <col min="4879" max="4879" width="23.7109375" style="29" customWidth="1"/>
    <col min="4880" max="4880" width="48.85546875" style="29" customWidth="1"/>
    <col min="4881" max="4881" width="19.140625" style="29" customWidth="1"/>
    <col min="4882" max="4884" width="0" style="29" hidden="1" customWidth="1"/>
    <col min="4885" max="4885" width="15.7109375" style="29" customWidth="1"/>
    <col min="4886" max="4886" width="0" style="29" hidden="1" customWidth="1"/>
    <col min="4887" max="5120" width="9.140625" style="29"/>
    <col min="5121" max="5122" width="3.42578125" style="29" customWidth="1"/>
    <col min="5123" max="5123" width="24" style="29" customWidth="1"/>
    <col min="5124" max="5124" width="45.140625" style="29" bestFit="1" customWidth="1"/>
    <col min="5125" max="5125" width="20.85546875" style="29" bestFit="1" customWidth="1"/>
    <col min="5126" max="5127" width="16.85546875" style="29" bestFit="1" customWidth="1"/>
    <col min="5128" max="5128" width="15.85546875" style="29" bestFit="1" customWidth="1"/>
    <col min="5129" max="5129" width="0" style="29" hidden="1" customWidth="1"/>
    <col min="5130" max="5130" width="16.85546875" style="29" bestFit="1" customWidth="1"/>
    <col min="5131" max="5132" width="0" style="29" hidden="1" customWidth="1"/>
    <col min="5133" max="5133" width="16.85546875" style="29" bestFit="1" customWidth="1"/>
    <col min="5134" max="5134" width="0" style="29" hidden="1" customWidth="1"/>
    <col min="5135" max="5135" width="23.7109375" style="29" customWidth="1"/>
    <col min="5136" max="5136" width="48.85546875" style="29" customWidth="1"/>
    <col min="5137" max="5137" width="19.140625" style="29" customWidth="1"/>
    <col min="5138" max="5140" width="0" style="29" hidden="1" customWidth="1"/>
    <col min="5141" max="5141" width="15.7109375" style="29" customWidth="1"/>
    <col min="5142" max="5142" width="0" style="29" hidden="1" customWidth="1"/>
    <col min="5143" max="5376" width="9.140625" style="29"/>
    <col min="5377" max="5378" width="3.42578125" style="29" customWidth="1"/>
    <col min="5379" max="5379" width="24" style="29" customWidth="1"/>
    <col min="5380" max="5380" width="45.140625" style="29" bestFit="1" customWidth="1"/>
    <col min="5381" max="5381" width="20.85546875" style="29" bestFit="1" customWidth="1"/>
    <col min="5382" max="5383" width="16.85546875" style="29" bestFit="1" customWidth="1"/>
    <col min="5384" max="5384" width="15.85546875" style="29" bestFit="1" customWidth="1"/>
    <col min="5385" max="5385" width="0" style="29" hidden="1" customWidth="1"/>
    <col min="5386" max="5386" width="16.85546875" style="29" bestFit="1" customWidth="1"/>
    <col min="5387" max="5388" width="0" style="29" hidden="1" customWidth="1"/>
    <col min="5389" max="5389" width="16.85546875" style="29" bestFit="1" customWidth="1"/>
    <col min="5390" max="5390" width="0" style="29" hidden="1" customWidth="1"/>
    <col min="5391" max="5391" width="23.7109375" style="29" customWidth="1"/>
    <col min="5392" max="5392" width="48.85546875" style="29" customWidth="1"/>
    <col min="5393" max="5393" width="19.140625" style="29" customWidth="1"/>
    <col min="5394" max="5396" width="0" style="29" hidden="1" customWidth="1"/>
    <col min="5397" max="5397" width="15.7109375" style="29" customWidth="1"/>
    <col min="5398" max="5398" width="0" style="29" hidden="1" customWidth="1"/>
    <col min="5399" max="5632" width="9.140625" style="29"/>
    <col min="5633" max="5634" width="3.42578125" style="29" customWidth="1"/>
    <col min="5635" max="5635" width="24" style="29" customWidth="1"/>
    <col min="5636" max="5636" width="45.140625" style="29" bestFit="1" customWidth="1"/>
    <col min="5637" max="5637" width="20.85546875" style="29" bestFit="1" customWidth="1"/>
    <col min="5638" max="5639" width="16.85546875" style="29" bestFit="1" customWidth="1"/>
    <col min="5640" max="5640" width="15.85546875" style="29" bestFit="1" customWidth="1"/>
    <col min="5641" max="5641" width="0" style="29" hidden="1" customWidth="1"/>
    <col min="5642" max="5642" width="16.85546875" style="29" bestFit="1" customWidth="1"/>
    <col min="5643" max="5644" width="0" style="29" hidden="1" customWidth="1"/>
    <col min="5645" max="5645" width="16.85546875" style="29" bestFit="1" customWidth="1"/>
    <col min="5646" max="5646" width="0" style="29" hidden="1" customWidth="1"/>
    <col min="5647" max="5647" width="23.7109375" style="29" customWidth="1"/>
    <col min="5648" max="5648" width="48.85546875" style="29" customWidth="1"/>
    <col min="5649" max="5649" width="19.140625" style="29" customWidth="1"/>
    <col min="5650" max="5652" width="0" style="29" hidden="1" customWidth="1"/>
    <col min="5653" max="5653" width="15.7109375" style="29" customWidth="1"/>
    <col min="5654" max="5654" width="0" style="29" hidden="1" customWidth="1"/>
    <col min="5655" max="5888" width="9.140625" style="29"/>
    <col min="5889" max="5890" width="3.42578125" style="29" customWidth="1"/>
    <col min="5891" max="5891" width="24" style="29" customWidth="1"/>
    <col min="5892" max="5892" width="45.140625" style="29" bestFit="1" customWidth="1"/>
    <col min="5893" max="5893" width="20.85546875" style="29" bestFit="1" customWidth="1"/>
    <col min="5894" max="5895" width="16.85546875" style="29" bestFit="1" customWidth="1"/>
    <col min="5896" max="5896" width="15.85546875" style="29" bestFit="1" customWidth="1"/>
    <col min="5897" max="5897" width="0" style="29" hidden="1" customWidth="1"/>
    <col min="5898" max="5898" width="16.85546875" style="29" bestFit="1" customWidth="1"/>
    <col min="5899" max="5900" width="0" style="29" hidden="1" customWidth="1"/>
    <col min="5901" max="5901" width="16.85546875" style="29" bestFit="1" customWidth="1"/>
    <col min="5902" max="5902" width="0" style="29" hidden="1" customWidth="1"/>
    <col min="5903" max="5903" width="23.7109375" style="29" customWidth="1"/>
    <col min="5904" max="5904" width="48.85546875" style="29" customWidth="1"/>
    <col min="5905" max="5905" width="19.140625" style="29" customWidth="1"/>
    <col min="5906" max="5908" width="0" style="29" hidden="1" customWidth="1"/>
    <col min="5909" max="5909" width="15.7109375" style="29" customWidth="1"/>
    <col min="5910" max="5910" width="0" style="29" hidden="1" customWidth="1"/>
    <col min="5911" max="6144" width="9.140625" style="29"/>
    <col min="6145" max="6146" width="3.42578125" style="29" customWidth="1"/>
    <col min="6147" max="6147" width="24" style="29" customWidth="1"/>
    <col min="6148" max="6148" width="45.140625" style="29" bestFit="1" customWidth="1"/>
    <col min="6149" max="6149" width="20.85546875" style="29" bestFit="1" customWidth="1"/>
    <col min="6150" max="6151" width="16.85546875" style="29" bestFit="1" customWidth="1"/>
    <col min="6152" max="6152" width="15.85546875" style="29" bestFit="1" customWidth="1"/>
    <col min="6153" max="6153" width="0" style="29" hidden="1" customWidth="1"/>
    <col min="6154" max="6154" width="16.85546875" style="29" bestFit="1" customWidth="1"/>
    <col min="6155" max="6156" width="0" style="29" hidden="1" customWidth="1"/>
    <col min="6157" max="6157" width="16.85546875" style="29" bestFit="1" customWidth="1"/>
    <col min="6158" max="6158" width="0" style="29" hidden="1" customWidth="1"/>
    <col min="6159" max="6159" width="23.7109375" style="29" customWidth="1"/>
    <col min="6160" max="6160" width="48.85546875" style="29" customWidth="1"/>
    <col min="6161" max="6161" width="19.140625" style="29" customWidth="1"/>
    <col min="6162" max="6164" width="0" style="29" hidden="1" customWidth="1"/>
    <col min="6165" max="6165" width="15.7109375" style="29" customWidth="1"/>
    <col min="6166" max="6166" width="0" style="29" hidden="1" customWidth="1"/>
    <col min="6167" max="6400" width="9.140625" style="29"/>
    <col min="6401" max="6402" width="3.42578125" style="29" customWidth="1"/>
    <col min="6403" max="6403" width="24" style="29" customWidth="1"/>
    <col min="6404" max="6404" width="45.140625" style="29" bestFit="1" customWidth="1"/>
    <col min="6405" max="6405" width="20.85546875" style="29" bestFit="1" customWidth="1"/>
    <col min="6406" max="6407" width="16.85546875" style="29" bestFit="1" customWidth="1"/>
    <col min="6408" max="6408" width="15.85546875" style="29" bestFit="1" customWidth="1"/>
    <col min="6409" max="6409" width="0" style="29" hidden="1" customWidth="1"/>
    <col min="6410" max="6410" width="16.85546875" style="29" bestFit="1" customWidth="1"/>
    <col min="6411" max="6412" width="0" style="29" hidden="1" customWidth="1"/>
    <col min="6413" max="6413" width="16.85546875" style="29" bestFit="1" customWidth="1"/>
    <col min="6414" max="6414" width="0" style="29" hidden="1" customWidth="1"/>
    <col min="6415" max="6415" width="23.7109375" style="29" customWidth="1"/>
    <col min="6416" max="6416" width="48.85546875" style="29" customWidth="1"/>
    <col min="6417" max="6417" width="19.140625" style="29" customWidth="1"/>
    <col min="6418" max="6420" width="0" style="29" hidden="1" customWidth="1"/>
    <col min="6421" max="6421" width="15.7109375" style="29" customWidth="1"/>
    <col min="6422" max="6422" width="0" style="29" hidden="1" customWidth="1"/>
    <col min="6423" max="6656" width="9.140625" style="29"/>
    <col min="6657" max="6658" width="3.42578125" style="29" customWidth="1"/>
    <col min="6659" max="6659" width="24" style="29" customWidth="1"/>
    <col min="6660" max="6660" width="45.140625" style="29" bestFit="1" customWidth="1"/>
    <col min="6661" max="6661" width="20.85546875" style="29" bestFit="1" customWidth="1"/>
    <col min="6662" max="6663" width="16.85546875" style="29" bestFit="1" customWidth="1"/>
    <col min="6664" max="6664" width="15.85546875" style="29" bestFit="1" customWidth="1"/>
    <col min="6665" max="6665" width="0" style="29" hidden="1" customWidth="1"/>
    <col min="6666" max="6666" width="16.85546875" style="29" bestFit="1" customWidth="1"/>
    <col min="6667" max="6668" width="0" style="29" hidden="1" customWidth="1"/>
    <col min="6669" max="6669" width="16.85546875" style="29" bestFit="1" customWidth="1"/>
    <col min="6670" max="6670" width="0" style="29" hidden="1" customWidth="1"/>
    <col min="6671" max="6671" width="23.7109375" style="29" customWidth="1"/>
    <col min="6672" max="6672" width="48.85546875" style="29" customWidth="1"/>
    <col min="6673" max="6673" width="19.140625" style="29" customWidth="1"/>
    <col min="6674" max="6676" width="0" style="29" hidden="1" customWidth="1"/>
    <col min="6677" max="6677" width="15.7109375" style="29" customWidth="1"/>
    <col min="6678" max="6678" width="0" style="29" hidden="1" customWidth="1"/>
    <col min="6679" max="6912" width="9.140625" style="29"/>
    <col min="6913" max="6914" width="3.42578125" style="29" customWidth="1"/>
    <col min="6915" max="6915" width="24" style="29" customWidth="1"/>
    <col min="6916" max="6916" width="45.140625" style="29" bestFit="1" customWidth="1"/>
    <col min="6917" max="6917" width="20.85546875" style="29" bestFit="1" customWidth="1"/>
    <col min="6918" max="6919" width="16.85546875" style="29" bestFit="1" customWidth="1"/>
    <col min="6920" max="6920" width="15.85546875" style="29" bestFit="1" customWidth="1"/>
    <col min="6921" max="6921" width="0" style="29" hidden="1" customWidth="1"/>
    <col min="6922" max="6922" width="16.85546875" style="29" bestFit="1" customWidth="1"/>
    <col min="6923" max="6924" width="0" style="29" hidden="1" customWidth="1"/>
    <col min="6925" max="6925" width="16.85546875" style="29" bestFit="1" customWidth="1"/>
    <col min="6926" max="6926" width="0" style="29" hidden="1" customWidth="1"/>
    <col min="6927" max="6927" width="23.7109375" style="29" customWidth="1"/>
    <col min="6928" max="6928" width="48.85546875" style="29" customWidth="1"/>
    <col min="6929" max="6929" width="19.140625" style="29" customWidth="1"/>
    <col min="6930" max="6932" width="0" style="29" hidden="1" customWidth="1"/>
    <col min="6933" max="6933" width="15.7109375" style="29" customWidth="1"/>
    <col min="6934" max="6934" width="0" style="29" hidden="1" customWidth="1"/>
    <col min="6935" max="7168" width="9.140625" style="29"/>
    <col min="7169" max="7170" width="3.42578125" style="29" customWidth="1"/>
    <col min="7171" max="7171" width="24" style="29" customWidth="1"/>
    <col min="7172" max="7172" width="45.140625" style="29" bestFit="1" customWidth="1"/>
    <col min="7173" max="7173" width="20.85546875" style="29" bestFit="1" customWidth="1"/>
    <col min="7174" max="7175" width="16.85546875" style="29" bestFit="1" customWidth="1"/>
    <col min="7176" max="7176" width="15.85546875" style="29" bestFit="1" customWidth="1"/>
    <col min="7177" max="7177" width="0" style="29" hidden="1" customWidth="1"/>
    <col min="7178" max="7178" width="16.85546875" style="29" bestFit="1" customWidth="1"/>
    <col min="7179" max="7180" width="0" style="29" hidden="1" customWidth="1"/>
    <col min="7181" max="7181" width="16.85546875" style="29" bestFit="1" customWidth="1"/>
    <col min="7182" max="7182" width="0" style="29" hidden="1" customWidth="1"/>
    <col min="7183" max="7183" width="23.7109375" style="29" customWidth="1"/>
    <col min="7184" max="7184" width="48.85546875" style="29" customWidth="1"/>
    <col min="7185" max="7185" width="19.140625" style="29" customWidth="1"/>
    <col min="7186" max="7188" width="0" style="29" hidden="1" customWidth="1"/>
    <col min="7189" max="7189" width="15.7109375" style="29" customWidth="1"/>
    <col min="7190" max="7190" width="0" style="29" hidden="1" customWidth="1"/>
    <col min="7191" max="7424" width="9.140625" style="29"/>
    <col min="7425" max="7426" width="3.42578125" style="29" customWidth="1"/>
    <col min="7427" max="7427" width="24" style="29" customWidth="1"/>
    <col min="7428" max="7428" width="45.140625" style="29" bestFit="1" customWidth="1"/>
    <col min="7429" max="7429" width="20.85546875" style="29" bestFit="1" customWidth="1"/>
    <col min="7430" max="7431" width="16.85546875" style="29" bestFit="1" customWidth="1"/>
    <col min="7432" max="7432" width="15.85546875" style="29" bestFit="1" customWidth="1"/>
    <col min="7433" max="7433" width="0" style="29" hidden="1" customWidth="1"/>
    <col min="7434" max="7434" width="16.85546875" style="29" bestFit="1" customWidth="1"/>
    <col min="7435" max="7436" width="0" style="29" hidden="1" customWidth="1"/>
    <col min="7437" max="7437" width="16.85546875" style="29" bestFit="1" customWidth="1"/>
    <col min="7438" max="7438" width="0" style="29" hidden="1" customWidth="1"/>
    <col min="7439" max="7439" width="23.7109375" style="29" customWidth="1"/>
    <col min="7440" max="7440" width="48.85546875" style="29" customWidth="1"/>
    <col min="7441" max="7441" width="19.140625" style="29" customWidth="1"/>
    <col min="7442" max="7444" width="0" style="29" hidden="1" customWidth="1"/>
    <col min="7445" max="7445" width="15.7109375" style="29" customWidth="1"/>
    <col min="7446" max="7446" width="0" style="29" hidden="1" customWidth="1"/>
    <col min="7447" max="7680" width="9.140625" style="29"/>
    <col min="7681" max="7682" width="3.42578125" style="29" customWidth="1"/>
    <col min="7683" max="7683" width="24" style="29" customWidth="1"/>
    <col min="7684" max="7684" width="45.140625" style="29" bestFit="1" customWidth="1"/>
    <col min="7685" max="7685" width="20.85546875" style="29" bestFit="1" customWidth="1"/>
    <col min="7686" max="7687" width="16.85546875" style="29" bestFit="1" customWidth="1"/>
    <col min="7688" max="7688" width="15.85546875" style="29" bestFit="1" customWidth="1"/>
    <col min="7689" max="7689" width="0" style="29" hidden="1" customWidth="1"/>
    <col min="7690" max="7690" width="16.85546875" style="29" bestFit="1" customWidth="1"/>
    <col min="7691" max="7692" width="0" style="29" hidden="1" customWidth="1"/>
    <col min="7693" max="7693" width="16.85546875" style="29" bestFit="1" customWidth="1"/>
    <col min="7694" max="7694" width="0" style="29" hidden="1" customWidth="1"/>
    <col min="7695" max="7695" width="23.7109375" style="29" customWidth="1"/>
    <col min="7696" max="7696" width="48.85546875" style="29" customWidth="1"/>
    <col min="7697" max="7697" width="19.140625" style="29" customWidth="1"/>
    <col min="7698" max="7700" width="0" style="29" hidden="1" customWidth="1"/>
    <col min="7701" max="7701" width="15.7109375" style="29" customWidth="1"/>
    <col min="7702" max="7702" width="0" style="29" hidden="1" customWidth="1"/>
    <col min="7703" max="7936" width="9.140625" style="29"/>
    <col min="7937" max="7938" width="3.42578125" style="29" customWidth="1"/>
    <col min="7939" max="7939" width="24" style="29" customWidth="1"/>
    <col min="7940" max="7940" width="45.140625" style="29" bestFit="1" customWidth="1"/>
    <col min="7941" max="7941" width="20.85546875" style="29" bestFit="1" customWidth="1"/>
    <col min="7942" max="7943" width="16.85546875" style="29" bestFit="1" customWidth="1"/>
    <col min="7944" max="7944" width="15.85546875" style="29" bestFit="1" customWidth="1"/>
    <col min="7945" max="7945" width="0" style="29" hidden="1" customWidth="1"/>
    <col min="7946" max="7946" width="16.85546875" style="29" bestFit="1" customWidth="1"/>
    <col min="7947" max="7948" width="0" style="29" hidden="1" customWidth="1"/>
    <col min="7949" max="7949" width="16.85546875" style="29" bestFit="1" customWidth="1"/>
    <col min="7950" max="7950" width="0" style="29" hidden="1" customWidth="1"/>
    <col min="7951" max="7951" width="23.7109375" style="29" customWidth="1"/>
    <col min="7952" max="7952" width="48.85546875" style="29" customWidth="1"/>
    <col min="7953" max="7953" width="19.140625" style="29" customWidth="1"/>
    <col min="7954" max="7956" width="0" style="29" hidden="1" customWidth="1"/>
    <col min="7957" max="7957" width="15.7109375" style="29" customWidth="1"/>
    <col min="7958" max="7958" width="0" style="29" hidden="1" customWidth="1"/>
    <col min="7959" max="8192" width="9.140625" style="29"/>
    <col min="8193" max="8194" width="3.42578125" style="29" customWidth="1"/>
    <col min="8195" max="8195" width="24" style="29" customWidth="1"/>
    <col min="8196" max="8196" width="45.140625" style="29" bestFit="1" customWidth="1"/>
    <col min="8197" max="8197" width="20.85546875" style="29" bestFit="1" customWidth="1"/>
    <col min="8198" max="8199" width="16.85546875" style="29" bestFit="1" customWidth="1"/>
    <col min="8200" max="8200" width="15.85546875" style="29" bestFit="1" customWidth="1"/>
    <col min="8201" max="8201" width="0" style="29" hidden="1" customWidth="1"/>
    <col min="8202" max="8202" width="16.85546875" style="29" bestFit="1" customWidth="1"/>
    <col min="8203" max="8204" width="0" style="29" hidden="1" customWidth="1"/>
    <col min="8205" max="8205" width="16.85546875" style="29" bestFit="1" customWidth="1"/>
    <col min="8206" max="8206" width="0" style="29" hidden="1" customWidth="1"/>
    <col min="8207" max="8207" width="23.7109375" style="29" customWidth="1"/>
    <col min="8208" max="8208" width="48.85546875" style="29" customWidth="1"/>
    <col min="8209" max="8209" width="19.140625" style="29" customWidth="1"/>
    <col min="8210" max="8212" width="0" style="29" hidden="1" customWidth="1"/>
    <col min="8213" max="8213" width="15.7109375" style="29" customWidth="1"/>
    <col min="8214" max="8214" width="0" style="29" hidden="1" customWidth="1"/>
    <col min="8215" max="8448" width="9.140625" style="29"/>
    <col min="8449" max="8450" width="3.42578125" style="29" customWidth="1"/>
    <col min="8451" max="8451" width="24" style="29" customWidth="1"/>
    <col min="8452" max="8452" width="45.140625" style="29" bestFit="1" customWidth="1"/>
    <col min="8453" max="8453" width="20.85546875" style="29" bestFit="1" customWidth="1"/>
    <col min="8454" max="8455" width="16.85546875" style="29" bestFit="1" customWidth="1"/>
    <col min="8456" max="8456" width="15.85546875" style="29" bestFit="1" customWidth="1"/>
    <col min="8457" max="8457" width="0" style="29" hidden="1" customWidth="1"/>
    <col min="8458" max="8458" width="16.85546875" style="29" bestFit="1" customWidth="1"/>
    <col min="8459" max="8460" width="0" style="29" hidden="1" customWidth="1"/>
    <col min="8461" max="8461" width="16.85546875" style="29" bestFit="1" customWidth="1"/>
    <col min="8462" max="8462" width="0" style="29" hidden="1" customWidth="1"/>
    <col min="8463" max="8463" width="23.7109375" style="29" customWidth="1"/>
    <col min="8464" max="8464" width="48.85546875" style="29" customWidth="1"/>
    <col min="8465" max="8465" width="19.140625" style="29" customWidth="1"/>
    <col min="8466" max="8468" width="0" style="29" hidden="1" customWidth="1"/>
    <col min="8469" max="8469" width="15.7109375" style="29" customWidth="1"/>
    <col min="8470" max="8470" width="0" style="29" hidden="1" customWidth="1"/>
    <col min="8471" max="8704" width="9.140625" style="29"/>
    <col min="8705" max="8706" width="3.42578125" style="29" customWidth="1"/>
    <col min="8707" max="8707" width="24" style="29" customWidth="1"/>
    <col min="8708" max="8708" width="45.140625" style="29" bestFit="1" customWidth="1"/>
    <col min="8709" max="8709" width="20.85546875" style="29" bestFit="1" customWidth="1"/>
    <col min="8710" max="8711" width="16.85546875" style="29" bestFit="1" customWidth="1"/>
    <col min="8712" max="8712" width="15.85546875" style="29" bestFit="1" customWidth="1"/>
    <col min="8713" max="8713" width="0" style="29" hidden="1" customWidth="1"/>
    <col min="8714" max="8714" width="16.85546875" style="29" bestFit="1" customWidth="1"/>
    <col min="8715" max="8716" width="0" style="29" hidden="1" customWidth="1"/>
    <col min="8717" max="8717" width="16.85546875" style="29" bestFit="1" customWidth="1"/>
    <col min="8718" max="8718" width="0" style="29" hidden="1" customWidth="1"/>
    <col min="8719" max="8719" width="23.7109375" style="29" customWidth="1"/>
    <col min="8720" max="8720" width="48.85546875" style="29" customWidth="1"/>
    <col min="8721" max="8721" width="19.140625" style="29" customWidth="1"/>
    <col min="8722" max="8724" width="0" style="29" hidden="1" customWidth="1"/>
    <col min="8725" max="8725" width="15.7109375" style="29" customWidth="1"/>
    <col min="8726" max="8726" width="0" style="29" hidden="1" customWidth="1"/>
    <col min="8727" max="8960" width="9.140625" style="29"/>
    <col min="8961" max="8962" width="3.42578125" style="29" customWidth="1"/>
    <col min="8963" max="8963" width="24" style="29" customWidth="1"/>
    <col min="8964" max="8964" width="45.140625" style="29" bestFit="1" customWidth="1"/>
    <col min="8965" max="8965" width="20.85546875" style="29" bestFit="1" customWidth="1"/>
    <col min="8966" max="8967" width="16.85546875" style="29" bestFit="1" customWidth="1"/>
    <col min="8968" max="8968" width="15.85546875" style="29" bestFit="1" customWidth="1"/>
    <col min="8969" max="8969" width="0" style="29" hidden="1" customWidth="1"/>
    <col min="8970" max="8970" width="16.85546875" style="29" bestFit="1" customWidth="1"/>
    <col min="8971" max="8972" width="0" style="29" hidden="1" customWidth="1"/>
    <col min="8973" max="8973" width="16.85546875" style="29" bestFit="1" customWidth="1"/>
    <col min="8974" max="8974" width="0" style="29" hidden="1" customWidth="1"/>
    <col min="8975" max="8975" width="23.7109375" style="29" customWidth="1"/>
    <col min="8976" max="8976" width="48.85546875" style="29" customWidth="1"/>
    <col min="8977" max="8977" width="19.140625" style="29" customWidth="1"/>
    <col min="8978" max="8980" width="0" style="29" hidden="1" customWidth="1"/>
    <col min="8981" max="8981" width="15.7109375" style="29" customWidth="1"/>
    <col min="8982" max="8982" width="0" style="29" hidden="1" customWidth="1"/>
    <col min="8983" max="9216" width="9.140625" style="29"/>
    <col min="9217" max="9218" width="3.42578125" style="29" customWidth="1"/>
    <col min="9219" max="9219" width="24" style="29" customWidth="1"/>
    <col min="9220" max="9220" width="45.140625" style="29" bestFit="1" customWidth="1"/>
    <col min="9221" max="9221" width="20.85546875" style="29" bestFit="1" customWidth="1"/>
    <col min="9222" max="9223" width="16.85546875" style="29" bestFit="1" customWidth="1"/>
    <col min="9224" max="9224" width="15.85546875" style="29" bestFit="1" customWidth="1"/>
    <col min="9225" max="9225" width="0" style="29" hidden="1" customWidth="1"/>
    <col min="9226" max="9226" width="16.85546875" style="29" bestFit="1" customWidth="1"/>
    <col min="9227" max="9228" width="0" style="29" hidden="1" customWidth="1"/>
    <col min="9229" max="9229" width="16.85546875" style="29" bestFit="1" customWidth="1"/>
    <col min="9230" max="9230" width="0" style="29" hidden="1" customWidth="1"/>
    <col min="9231" max="9231" width="23.7109375" style="29" customWidth="1"/>
    <col min="9232" max="9232" width="48.85546875" style="29" customWidth="1"/>
    <col min="9233" max="9233" width="19.140625" style="29" customWidth="1"/>
    <col min="9234" max="9236" width="0" style="29" hidden="1" customWidth="1"/>
    <col min="9237" max="9237" width="15.7109375" style="29" customWidth="1"/>
    <col min="9238" max="9238" width="0" style="29" hidden="1" customWidth="1"/>
    <col min="9239" max="9472" width="9.140625" style="29"/>
    <col min="9473" max="9474" width="3.42578125" style="29" customWidth="1"/>
    <col min="9475" max="9475" width="24" style="29" customWidth="1"/>
    <col min="9476" max="9476" width="45.140625" style="29" bestFit="1" customWidth="1"/>
    <col min="9477" max="9477" width="20.85546875" style="29" bestFit="1" customWidth="1"/>
    <col min="9478" max="9479" width="16.85546875" style="29" bestFit="1" customWidth="1"/>
    <col min="9480" max="9480" width="15.85546875" style="29" bestFit="1" customWidth="1"/>
    <col min="9481" max="9481" width="0" style="29" hidden="1" customWidth="1"/>
    <col min="9482" max="9482" width="16.85546875" style="29" bestFit="1" customWidth="1"/>
    <col min="9483" max="9484" width="0" style="29" hidden="1" customWidth="1"/>
    <col min="9485" max="9485" width="16.85546875" style="29" bestFit="1" customWidth="1"/>
    <col min="9486" max="9486" width="0" style="29" hidden="1" customWidth="1"/>
    <col min="9487" max="9487" width="23.7109375" style="29" customWidth="1"/>
    <col min="9488" max="9488" width="48.85546875" style="29" customWidth="1"/>
    <col min="9489" max="9489" width="19.140625" style="29" customWidth="1"/>
    <col min="9490" max="9492" width="0" style="29" hidden="1" customWidth="1"/>
    <col min="9493" max="9493" width="15.7109375" style="29" customWidth="1"/>
    <col min="9494" max="9494" width="0" style="29" hidden="1" customWidth="1"/>
    <col min="9495" max="9728" width="9.140625" style="29"/>
    <col min="9729" max="9730" width="3.42578125" style="29" customWidth="1"/>
    <col min="9731" max="9731" width="24" style="29" customWidth="1"/>
    <col min="9732" max="9732" width="45.140625" style="29" bestFit="1" customWidth="1"/>
    <col min="9733" max="9733" width="20.85546875" style="29" bestFit="1" customWidth="1"/>
    <col min="9734" max="9735" width="16.85546875" style="29" bestFit="1" customWidth="1"/>
    <col min="9736" max="9736" width="15.85546875" style="29" bestFit="1" customWidth="1"/>
    <col min="9737" max="9737" width="0" style="29" hidden="1" customWidth="1"/>
    <col min="9738" max="9738" width="16.85546875" style="29" bestFit="1" customWidth="1"/>
    <col min="9739" max="9740" width="0" style="29" hidden="1" customWidth="1"/>
    <col min="9741" max="9741" width="16.85546875" style="29" bestFit="1" customWidth="1"/>
    <col min="9742" max="9742" width="0" style="29" hidden="1" customWidth="1"/>
    <col min="9743" max="9743" width="23.7109375" style="29" customWidth="1"/>
    <col min="9744" max="9744" width="48.85546875" style="29" customWidth="1"/>
    <col min="9745" max="9745" width="19.140625" style="29" customWidth="1"/>
    <col min="9746" max="9748" width="0" style="29" hidden="1" customWidth="1"/>
    <col min="9749" max="9749" width="15.7109375" style="29" customWidth="1"/>
    <col min="9750" max="9750" width="0" style="29" hidden="1" customWidth="1"/>
    <col min="9751" max="9984" width="9.140625" style="29"/>
    <col min="9985" max="9986" width="3.42578125" style="29" customWidth="1"/>
    <col min="9987" max="9987" width="24" style="29" customWidth="1"/>
    <col min="9988" max="9988" width="45.140625" style="29" bestFit="1" customWidth="1"/>
    <col min="9989" max="9989" width="20.85546875" style="29" bestFit="1" customWidth="1"/>
    <col min="9990" max="9991" width="16.85546875" style="29" bestFit="1" customWidth="1"/>
    <col min="9992" max="9992" width="15.85546875" style="29" bestFit="1" customWidth="1"/>
    <col min="9993" max="9993" width="0" style="29" hidden="1" customWidth="1"/>
    <col min="9994" max="9994" width="16.85546875" style="29" bestFit="1" customWidth="1"/>
    <col min="9995" max="9996" width="0" style="29" hidden="1" customWidth="1"/>
    <col min="9997" max="9997" width="16.85546875" style="29" bestFit="1" customWidth="1"/>
    <col min="9998" max="9998" width="0" style="29" hidden="1" customWidth="1"/>
    <col min="9999" max="9999" width="23.7109375" style="29" customWidth="1"/>
    <col min="10000" max="10000" width="48.85546875" style="29" customWidth="1"/>
    <col min="10001" max="10001" width="19.140625" style="29" customWidth="1"/>
    <col min="10002" max="10004" width="0" style="29" hidden="1" customWidth="1"/>
    <col min="10005" max="10005" width="15.7109375" style="29" customWidth="1"/>
    <col min="10006" max="10006" width="0" style="29" hidden="1" customWidth="1"/>
    <col min="10007" max="10240" width="9.140625" style="29"/>
    <col min="10241" max="10242" width="3.42578125" style="29" customWidth="1"/>
    <col min="10243" max="10243" width="24" style="29" customWidth="1"/>
    <col min="10244" max="10244" width="45.140625" style="29" bestFit="1" customWidth="1"/>
    <col min="10245" max="10245" width="20.85546875" style="29" bestFit="1" customWidth="1"/>
    <col min="10246" max="10247" width="16.85546875" style="29" bestFit="1" customWidth="1"/>
    <col min="10248" max="10248" width="15.85546875" style="29" bestFit="1" customWidth="1"/>
    <col min="10249" max="10249" width="0" style="29" hidden="1" customWidth="1"/>
    <col min="10250" max="10250" width="16.85546875" style="29" bestFit="1" customWidth="1"/>
    <col min="10251" max="10252" width="0" style="29" hidden="1" customWidth="1"/>
    <col min="10253" max="10253" width="16.85546875" style="29" bestFit="1" customWidth="1"/>
    <col min="10254" max="10254" width="0" style="29" hidden="1" customWidth="1"/>
    <col min="10255" max="10255" width="23.7109375" style="29" customWidth="1"/>
    <col min="10256" max="10256" width="48.85546875" style="29" customWidth="1"/>
    <col min="10257" max="10257" width="19.140625" style="29" customWidth="1"/>
    <col min="10258" max="10260" width="0" style="29" hidden="1" customWidth="1"/>
    <col min="10261" max="10261" width="15.7109375" style="29" customWidth="1"/>
    <col min="10262" max="10262" width="0" style="29" hidden="1" customWidth="1"/>
    <col min="10263" max="10496" width="9.140625" style="29"/>
    <col min="10497" max="10498" width="3.42578125" style="29" customWidth="1"/>
    <col min="10499" max="10499" width="24" style="29" customWidth="1"/>
    <col min="10500" max="10500" width="45.140625" style="29" bestFit="1" customWidth="1"/>
    <col min="10501" max="10501" width="20.85546875" style="29" bestFit="1" customWidth="1"/>
    <col min="10502" max="10503" width="16.85546875" style="29" bestFit="1" customWidth="1"/>
    <col min="10504" max="10504" width="15.85546875" style="29" bestFit="1" customWidth="1"/>
    <col min="10505" max="10505" width="0" style="29" hidden="1" customWidth="1"/>
    <col min="10506" max="10506" width="16.85546875" style="29" bestFit="1" customWidth="1"/>
    <col min="10507" max="10508" width="0" style="29" hidden="1" customWidth="1"/>
    <col min="10509" max="10509" width="16.85546875" style="29" bestFit="1" customWidth="1"/>
    <col min="10510" max="10510" width="0" style="29" hidden="1" customWidth="1"/>
    <col min="10511" max="10511" width="23.7109375" style="29" customWidth="1"/>
    <col min="10512" max="10512" width="48.85546875" style="29" customWidth="1"/>
    <col min="10513" max="10513" width="19.140625" style="29" customWidth="1"/>
    <col min="10514" max="10516" width="0" style="29" hidden="1" customWidth="1"/>
    <col min="10517" max="10517" width="15.7109375" style="29" customWidth="1"/>
    <col min="10518" max="10518" width="0" style="29" hidden="1" customWidth="1"/>
    <col min="10519" max="10752" width="9.140625" style="29"/>
    <col min="10753" max="10754" width="3.42578125" style="29" customWidth="1"/>
    <col min="10755" max="10755" width="24" style="29" customWidth="1"/>
    <col min="10756" max="10756" width="45.140625" style="29" bestFit="1" customWidth="1"/>
    <col min="10757" max="10757" width="20.85546875" style="29" bestFit="1" customWidth="1"/>
    <col min="10758" max="10759" width="16.85546875" style="29" bestFit="1" customWidth="1"/>
    <col min="10760" max="10760" width="15.85546875" style="29" bestFit="1" customWidth="1"/>
    <col min="10761" max="10761" width="0" style="29" hidden="1" customWidth="1"/>
    <col min="10762" max="10762" width="16.85546875" style="29" bestFit="1" customWidth="1"/>
    <col min="10763" max="10764" width="0" style="29" hidden="1" customWidth="1"/>
    <col min="10765" max="10765" width="16.85546875" style="29" bestFit="1" customWidth="1"/>
    <col min="10766" max="10766" width="0" style="29" hidden="1" customWidth="1"/>
    <col min="10767" max="10767" width="23.7109375" style="29" customWidth="1"/>
    <col min="10768" max="10768" width="48.85546875" style="29" customWidth="1"/>
    <col min="10769" max="10769" width="19.140625" style="29" customWidth="1"/>
    <col min="10770" max="10772" width="0" style="29" hidden="1" customWidth="1"/>
    <col min="10773" max="10773" width="15.7109375" style="29" customWidth="1"/>
    <col min="10774" max="10774" width="0" style="29" hidden="1" customWidth="1"/>
    <col min="10775" max="11008" width="9.140625" style="29"/>
    <col min="11009" max="11010" width="3.42578125" style="29" customWidth="1"/>
    <col min="11011" max="11011" width="24" style="29" customWidth="1"/>
    <col min="11012" max="11012" width="45.140625" style="29" bestFit="1" customWidth="1"/>
    <col min="11013" max="11013" width="20.85546875" style="29" bestFit="1" customWidth="1"/>
    <col min="11014" max="11015" width="16.85546875" style="29" bestFit="1" customWidth="1"/>
    <col min="11016" max="11016" width="15.85546875" style="29" bestFit="1" customWidth="1"/>
    <col min="11017" max="11017" width="0" style="29" hidden="1" customWidth="1"/>
    <col min="11018" max="11018" width="16.85546875" style="29" bestFit="1" customWidth="1"/>
    <col min="11019" max="11020" width="0" style="29" hidden="1" customWidth="1"/>
    <col min="11021" max="11021" width="16.85546875" style="29" bestFit="1" customWidth="1"/>
    <col min="11022" max="11022" width="0" style="29" hidden="1" customWidth="1"/>
    <col min="11023" max="11023" width="23.7109375" style="29" customWidth="1"/>
    <col min="11024" max="11024" width="48.85546875" style="29" customWidth="1"/>
    <col min="11025" max="11025" width="19.140625" style="29" customWidth="1"/>
    <col min="11026" max="11028" width="0" style="29" hidden="1" customWidth="1"/>
    <col min="11029" max="11029" width="15.7109375" style="29" customWidth="1"/>
    <col min="11030" max="11030" width="0" style="29" hidden="1" customWidth="1"/>
    <col min="11031" max="11264" width="9.140625" style="29"/>
    <col min="11265" max="11266" width="3.42578125" style="29" customWidth="1"/>
    <col min="11267" max="11267" width="24" style="29" customWidth="1"/>
    <col min="11268" max="11268" width="45.140625" style="29" bestFit="1" customWidth="1"/>
    <col min="11269" max="11269" width="20.85546875" style="29" bestFit="1" customWidth="1"/>
    <col min="11270" max="11271" width="16.85546875" style="29" bestFit="1" customWidth="1"/>
    <col min="11272" max="11272" width="15.85546875" style="29" bestFit="1" customWidth="1"/>
    <col min="11273" max="11273" width="0" style="29" hidden="1" customWidth="1"/>
    <col min="11274" max="11274" width="16.85546875" style="29" bestFit="1" customWidth="1"/>
    <col min="11275" max="11276" width="0" style="29" hidden="1" customWidth="1"/>
    <col min="11277" max="11277" width="16.85546875" style="29" bestFit="1" customWidth="1"/>
    <col min="11278" max="11278" width="0" style="29" hidden="1" customWidth="1"/>
    <col min="11279" max="11279" width="23.7109375" style="29" customWidth="1"/>
    <col min="11280" max="11280" width="48.85546875" style="29" customWidth="1"/>
    <col min="11281" max="11281" width="19.140625" style="29" customWidth="1"/>
    <col min="11282" max="11284" width="0" style="29" hidden="1" customWidth="1"/>
    <col min="11285" max="11285" width="15.7109375" style="29" customWidth="1"/>
    <col min="11286" max="11286" width="0" style="29" hidden="1" customWidth="1"/>
    <col min="11287" max="11520" width="9.140625" style="29"/>
    <col min="11521" max="11522" width="3.42578125" style="29" customWidth="1"/>
    <col min="11523" max="11523" width="24" style="29" customWidth="1"/>
    <col min="11524" max="11524" width="45.140625" style="29" bestFit="1" customWidth="1"/>
    <col min="11525" max="11525" width="20.85546875" style="29" bestFit="1" customWidth="1"/>
    <col min="11526" max="11527" width="16.85546875" style="29" bestFit="1" customWidth="1"/>
    <col min="11528" max="11528" width="15.85546875" style="29" bestFit="1" customWidth="1"/>
    <col min="11529" max="11529" width="0" style="29" hidden="1" customWidth="1"/>
    <col min="11530" max="11530" width="16.85546875" style="29" bestFit="1" customWidth="1"/>
    <col min="11531" max="11532" width="0" style="29" hidden="1" customWidth="1"/>
    <col min="11533" max="11533" width="16.85546875" style="29" bestFit="1" customWidth="1"/>
    <col min="11534" max="11534" width="0" style="29" hidden="1" customWidth="1"/>
    <col min="11535" max="11535" width="23.7109375" style="29" customWidth="1"/>
    <col min="11536" max="11536" width="48.85546875" style="29" customWidth="1"/>
    <col min="11537" max="11537" width="19.140625" style="29" customWidth="1"/>
    <col min="11538" max="11540" width="0" style="29" hidden="1" customWidth="1"/>
    <col min="11541" max="11541" width="15.7109375" style="29" customWidth="1"/>
    <col min="11542" max="11542" width="0" style="29" hidden="1" customWidth="1"/>
    <col min="11543" max="11776" width="9.140625" style="29"/>
    <col min="11777" max="11778" width="3.42578125" style="29" customWidth="1"/>
    <col min="11779" max="11779" width="24" style="29" customWidth="1"/>
    <col min="11780" max="11780" width="45.140625" style="29" bestFit="1" customWidth="1"/>
    <col min="11781" max="11781" width="20.85546875" style="29" bestFit="1" customWidth="1"/>
    <col min="11782" max="11783" width="16.85546875" style="29" bestFit="1" customWidth="1"/>
    <col min="11784" max="11784" width="15.85546875" style="29" bestFit="1" customWidth="1"/>
    <col min="11785" max="11785" width="0" style="29" hidden="1" customWidth="1"/>
    <col min="11786" max="11786" width="16.85546875" style="29" bestFit="1" customWidth="1"/>
    <col min="11787" max="11788" width="0" style="29" hidden="1" customWidth="1"/>
    <col min="11789" max="11789" width="16.85546875" style="29" bestFit="1" customWidth="1"/>
    <col min="11790" max="11790" width="0" style="29" hidden="1" customWidth="1"/>
    <col min="11791" max="11791" width="23.7109375" style="29" customWidth="1"/>
    <col min="11792" max="11792" width="48.85546875" style="29" customWidth="1"/>
    <col min="11793" max="11793" width="19.140625" style="29" customWidth="1"/>
    <col min="11794" max="11796" width="0" style="29" hidden="1" customWidth="1"/>
    <col min="11797" max="11797" width="15.7109375" style="29" customWidth="1"/>
    <col min="11798" max="11798" width="0" style="29" hidden="1" customWidth="1"/>
    <col min="11799" max="12032" width="9.140625" style="29"/>
    <col min="12033" max="12034" width="3.42578125" style="29" customWidth="1"/>
    <col min="12035" max="12035" width="24" style="29" customWidth="1"/>
    <col min="12036" max="12036" width="45.140625" style="29" bestFit="1" customWidth="1"/>
    <col min="12037" max="12037" width="20.85546875" style="29" bestFit="1" customWidth="1"/>
    <col min="12038" max="12039" width="16.85546875" style="29" bestFit="1" customWidth="1"/>
    <col min="12040" max="12040" width="15.85546875" style="29" bestFit="1" customWidth="1"/>
    <col min="12041" max="12041" width="0" style="29" hidden="1" customWidth="1"/>
    <col min="12042" max="12042" width="16.85546875" style="29" bestFit="1" customWidth="1"/>
    <col min="12043" max="12044" width="0" style="29" hidden="1" customWidth="1"/>
    <col min="12045" max="12045" width="16.85546875" style="29" bestFit="1" customWidth="1"/>
    <col min="12046" max="12046" width="0" style="29" hidden="1" customWidth="1"/>
    <col min="12047" max="12047" width="23.7109375" style="29" customWidth="1"/>
    <col min="12048" max="12048" width="48.85546875" style="29" customWidth="1"/>
    <col min="12049" max="12049" width="19.140625" style="29" customWidth="1"/>
    <col min="12050" max="12052" width="0" style="29" hidden="1" customWidth="1"/>
    <col min="12053" max="12053" width="15.7109375" style="29" customWidth="1"/>
    <col min="12054" max="12054" width="0" style="29" hidden="1" customWidth="1"/>
    <col min="12055" max="12288" width="9.140625" style="29"/>
    <col min="12289" max="12290" width="3.42578125" style="29" customWidth="1"/>
    <col min="12291" max="12291" width="24" style="29" customWidth="1"/>
    <col min="12292" max="12292" width="45.140625" style="29" bestFit="1" customWidth="1"/>
    <col min="12293" max="12293" width="20.85546875" style="29" bestFit="1" customWidth="1"/>
    <col min="12294" max="12295" width="16.85546875" style="29" bestFit="1" customWidth="1"/>
    <col min="12296" max="12296" width="15.85546875" style="29" bestFit="1" customWidth="1"/>
    <col min="12297" max="12297" width="0" style="29" hidden="1" customWidth="1"/>
    <col min="12298" max="12298" width="16.85546875" style="29" bestFit="1" customWidth="1"/>
    <col min="12299" max="12300" width="0" style="29" hidden="1" customWidth="1"/>
    <col min="12301" max="12301" width="16.85546875" style="29" bestFit="1" customWidth="1"/>
    <col min="12302" max="12302" width="0" style="29" hidden="1" customWidth="1"/>
    <col min="12303" max="12303" width="23.7109375" style="29" customWidth="1"/>
    <col min="12304" max="12304" width="48.85546875" style="29" customWidth="1"/>
    <col min="12305" max="12305" width="19.140625" style="29" customWidth="1"/>
    <col min="12306" max="12308" width="0" style="29" hidden="1" customWidth="1"/>
    <col min="12309" max="12309" width="15.7109375" style="29" customWidth="1"/>
    <col min="12310" max="12310" width="0" style="29" hidden="1" customWidth="1"/>
    <col min="12311" max="12544" width="9.140625" style="29"/>
    <col min="12545" max="12546" width="3.42578125" style="29" customWidth="1"/>
    <col min="12547" max="12547" width="24" style="29" customWidth="1"/>
    <col min="12548" max="12548" width="45.140625" style="29" bestFit="1" customWidth="1"/>
    <col min="12549" max="12549" width="20.85546875" style="29" bestFit="1" customWidth="1"/>
    <col min="12550" max="12551" width="16.85546875" style="29" bestFit="1" customWidth="1"/>
    <col min="12552" max="12552" width="15.85546875" style="29" bestFit="1" customWidth="1"/>
    <col min="12553" max="12553" width="0" style="29" hidden="1" customWidth="1"/>
    <col min="12554" max="12554" width="16.85546875" style="29" bestFit="1" customWidth="1"/>
    <col min="12555" max="12556" width="0" style="29" hidden="1" customWidth="1"/>
    <col min="12557" max="12557" width="16.85546875" style="29" bestFit="1" customWidth="1"/>
    <col min="12558" max="12558" width="0" style="29" hidden="1" customWidth="1"/>
    <col min="12559" max="12559" width="23.7109375" style="29" customWidth="1"/>
    <col min="12560" max="12560" width="48.85546875" style="29" customWidth="1"/>
    <col min="12561" max="12561" width="19.140625" style="29" customWidth="1"/>
    <col min="12562" max="12564" width="0" style="29" hidden="1" customWidth="1"/>
    <col min="12565" max="12565" width="15.7109375" style="29" customWidth="1"/>
    <col min="12566" max="12566" width="0" style="29" hidden="1" customWidth="1"/>
    <col min="12567" max="12800" width="9.140625" style="29"/>
    <col min="12801" max="12802" width="3.42578125" style="29" customWidth="1"/>
    <col min="12803" max="12803" width="24" style="29" customWidth="1"/>
    <col min="12804" max="12804" width="45.140625" style="29" bestFit="1" customWidth="1"/>
    <col min="12805" max="12805" width="20.85546875" style="29" bestFit="1" customWidth="1"/>
    <col min="12806" max="12807" width="16.85546875" style="29" bestFit="1" customWidth="1"/>
    <col min="12808" max="12808" width="15.85546875" style="29" bestFit="1" customWidth="1"/>
    <col min="12809" max="12809" width="0" style="29" hidden="1" customWidth="1"/>
    <col min="12810" max="12810" width="16.85546875" style="29" bestFit="1" customWidth="1"/>
    <col min="12811" max="12812" width="0" style="29" hidden="1" customWidth="1"/>
    <col min="12813" max="12813" width="16.85546875" style="29" bestFit="1" customWidth="1"/>
    <col min="12814" max="12814" width="0" style="29" hidden="1" customWidth="1"/>
    <col min="12815" max="12815" width="23.7109375" style="29" customWidth="1"/>
    <col min="12816" max="12816" width="48.85546875" style="29" customWidth="1"/>
    <col min="12817" max="12817" width="19.140625" style="29" customWidth="1"/>
    <col min="12818" max="12820" width="0" style="29" hidden="1" customWidth="1"/>
    <col min="12821" max="12821" width="15.7109375" style="29" customWidth="1"/>
    <col min="12822" max="12822" width="0" style="29" hidden="1" customWidth="1"/>
    <col min="12823" max="13056" width="9.140625" style="29"/>
    <col min="13057" max="13058" width="3.42578125" style="29" customWidth="1"/>
    <col min="13059" max="13059" width="24" style="29" customWidth="1"/>
    <col min="13060" max="13060" width="45.140625" style="29" bestFit="1" customWidth="1"/>
    <col min="13061" max="13061" width="20.85546875" style="29" bestFit="1" customWidth="1"/>
    <col min="13062" max="13063" width="16.85546875" style="29" bestFit="1" customWidth="1"/>
    <col min="13064" max="13064" width="15.85546875" style="29" bestFit="1" customWidth="1"/>
    <col min="13065" max="13065" width="0" style="29" hidden="1" customWidth="1"/>
    <col min="13066" max="13066" width="16.85546875" style="29" bestFit="1" customWidth="1"/>
    <col min="13067" max="13068" width="0" style="29" hidden="1" customWidth="1"/>
    <col min="13069" max="13069" width="16.85546875" style="29" bestFit="1" customWidth="1"/>
    <col min="13070" max="13070" width="0" style="29" hidden="1" customWidth="1"/>
    <col min="13071" max="13071" width="23.7109375" style="29" customWidth="1"/>
    <col min="13072" max="13072" width="48.85546875" style="29" customWidth="1"/>
    <col min="13073" max="13073" width="19.140625" style="29" customWidth="1"/>
    <col min="13074" max="13076" width="0" style="29" hidden="1" customWidth="1"/>
    <col min="13077" max="13077" width="15.7109375" style="29" customWidth="1"/>
    <col min="13078" max="13078" width="0" style="29" hidden="1" customWidth="1"/>
    <col min="13079" max="13312" width="9.140625" style="29"/>
    <col min="13313" max="13314" width="3.42578125" style="29" customWidth="1"/>
    <col min="13315" max="13315" width="24" style="29" customWidth="1"/>
    <col min="13316" max="13316" width="45.140625" style="29" bestFit="1" customWidth="1"/>
    <col min="13317" max="13317" width="20.85546875" style="29" bestFit="1" customWidth="1"/>
    <col min="13318" max="13319" width="16.85546875" style="29" bestFit="1" customWidth="1"/>
    <col min="13320" max="13320" width="15.85546875" style="29" bestFit="1" customWidth="1"/>
    <col min="13321" max="13321" width="0" style="29" hidden="1" customWidth="1"/>
    <col min="13322" max="13322" width="16.85546875" style="29" bestFit="1" customWidth="1"/>
    <col min="13323" max="13324" width="0" style="29" hidden="1" customWidth="1"/>
    <col min="13325" max="13325" width="16.85546875" style="29" bestFit="1" customWidth="1"/>
    <col min="13326" max="13326" width="0" style="29" hidden="1" customWidth="1"/>
    <col min="13327" max="13327" width="23.7109375" style="29" customWidth="1"/>
    <col min="13328" max="13328" width="48.85546875" style="29" customWidth="1"/>
    <col min="13329" max="13329" width="19.140625" style="29" customWidth="1"/>
    <col min="13330" max="13332" width="0" style="29" hidden="1" customWidth="1"/>
    <col min="13333" max="13333" width="15.7109375" style="29" customWidth="1"/>
    <col min="13334" max="13334" width="0" style="29" hidden="1" customWidth="1"/>
    <col min="13335" max="13568" width="9.140625" style="29"/>
    <col min="13569" max="13570" width="3.42578125" style="29" customWidth="1"/>
    <col min="13571" max="13571" width="24" style="29" customWidth="1"/>
    <col min="13572" max="13572" width="45.140625" style="29" bestFit="1" customWidth="1"/>
    <col min="13573" max="13573" width="20.85546875" style="29" bestFit="1" customWidth="1"/>
    <col min="13574" max="13575" width="16.85546875" style="29" bestFit="1" customWidth="1"/>
    <col min="13576" max="13576" width="15.85546875" style="29" bestFit="1" customWidth="1"/>
    <col min="13577" max="13577" width="0" style="29" hidden="1" customWidth="1"/>
    <col min="13578" max="13578" width="16.85546875" style="29" bestFit="1" customWidth="1"/>
    <col min="13579" max="13580" width="0" style="29" hidden="1" customWidth="1"/>
    <col min="13581" max="13581" width="16.85546875" style="29" bestFit="1" customWidth="1"/>
    <col min="13582" max="13582" width="0" style="29" hidden="1" customWidth="1"/>
    <col min="13583" max="13583" width="23.7109375" style="29" customWidth="1"/>
    <col min="13584" max="13584" width="48.85546875" style="29" customWidth="1"/>
    <col min="13585" max="13585" width="19.140625" style="29" customWidth="1"/>
    <col min="13586" max="13588" width="0" style="29" hidden="1" customWidth="1"/>
    <col min="13589" max="13589" width="15.7109375" style="29" customWidth="1"/>
    <col min="13590" max="13590" width="0" style="29" hidden="1" customWidth="1"/>
    <col min="13591" max="13824" width="9.140625" style="29"/>
    <col min="13825" max="13826" width="3.42578125" style="29" customWidth="1"/>
    <col min="13827" max="13827" width="24" style="29" customWidth="1"/>
    <col min="13828" max="13828" width="45.140625" style="29" bestFit="1" customWidth="1"/>
    <col min="13829" max="13829" width="20.85546875" style="29" bestFit="1" customWidth="1"/>
    <col min="13830" max="13831" width="16.85546875" style="29" bestFit="1" customWidth="1"/>
    <col min="13832" max="13832" width="15.85546875" style="29" bestFit="1" customWidth="1"/>
    <col min="13833" max="13833" width="0" style="29" hidden="1" customWidth="1"/>
    <col min="13834" max="13834" width="16.85546875" style="29" bestFit="1" customWidth="1"/>
    <col min="13835" max="13836" width="0" style="29" hidden="1" customWidth="1"/>
    <col min="13837" max="13837" width="16.85546875" style="29" bestFit="1" customWidth="1"/>
    <col min="13838" max="13838" width="0" style="29" hidden="1" customWidth="1"/>
    <col min="13839" max="13839" width="23.7109375" style="29" customWidth="1"/>
    <col min="13840" max="13840" width="48.85546875" style="29" customWidth="1"/>
    <col min="13841" max="13841" width="19.140625" style="29" customWidth="1"/>
    <col min="13842" max="13844" width="0" style="29" hidden="1" customWidth="1"/>
    <col min="13845" max="13845" width="15.7109375" style="29" customWidth="1"/>
    <col min="13846" max="13846" width="0" style="29" hidden="1" customWidth="1"/>
    <col min="13847" max="14080" width="9.140625" style="29"/>
    <col min="14081" max="14082" width="3.42578125" style="29" customWidth="1"/>
    <col min="14083" max="14083" width="24" style="29" customWidth="1"/>
    <col min="14084" max="14084" width="45.140625" style="29" bestFit="1" customWidth="1"/>
    <col min="14085" max="14085" width="20.85546875" style="29" bestFit="1" customWidth="1"/>
    <col min="14086" max="14087" width="16.85546875" style="29" bestFit="1" customWidth="1"/>
    <col min="14088" max="14088" width="15.85546875" style="29" bestFit="1" customWidth="1"/>
    <col min="14089" max="14089" width="0" style="29" hidden="1" customWidth="1"/>
    <col min="14090" max="14090" width="16.85546875" style="29" bestFit="1" customWidth="1"/>
    <col min="14091" max="14092" width="0" style="29" hidden="1" customWidth="1"/>
    <col min="14093" max="14093" width="16.85546875" style="29" bestFit="1" customWidth="1"/>
    <col min="14094" max="14094" width="0" style="29" hidden="1" customWidth="1"/>
    <col min="14095" max="14095" width="23.7109375" style="29" customWidth="1"/>
    <col min="14096" max="14096" width="48.85546875" style="29" customWidth="1"/>
    <col min="14097" max="14097" width="19.140625" style="29" customWidth="1"/>
    <col min="14098" max="14100" width="0" style="29" hidden="1" customWidth="1"/>
    <col min="14101" max="14101" width="15.7109375" style="29" customWidth="1"/>
    <col min="14102" max="14102" width="0" style="29" hidden="1" customWidth="1"/>
    <col min="14103" max="14336" width="9.140625" style="29"/>
    <col min="14337" max="14338" width="3.42578125" style="29" customWidth="1"/>
    <col min="14339" max="14339" width="24" style="29" customWidth="1"/>
    <col min="14340" max="14340" width="45.140625" style="29" bestFit="1" customWidth="1"/>
    <col min="14341" max="14341" width="20.85546875" style="29" bestFit="1" customWidth="1"/>
    <col min="14342" max="14343" width="16.85546875" style="29" bestFit="1" customWidth="1"/>
    <col min="14344" max="14344" width="15.85546875" style="29" bestFit="1" customWidth="1"/>
    <col min="14345" max="14345" width="0" style="29" hidden="1" customWidth="1"/>
    <col min="14346" max="14346" width="16.85546875" style="29" bestFit="1" customWidth="1"/>
    <col min="14347" max="14348" width="0" style="29" hidden="1" customWidth="1"/>
    <col min="14349" max="14349" width="16.85546875" style="29" bestFit="1" customWidth="1"/>
    <col min="14350" max="14350" width="0" style="29" hidden="1" customWidth="1"/>
    <col min="14351" max="14351" width="23.7109375" style="29" customWidth="1"/>
    <col min="14352" max="14352" width="48.85546875" style="29" customWidth="1"/>
    <col min="14353" max="14353" width="19.140625" style="29" customWidth="1"/>
    <col min="14354" max="14356" width="0" style="29" hidden="1" customWidth="1"/>
    <col min="14357" max="14357" width="15.7109375" style="29" customWidth="1"/>
    <col min="14358" max="14358" width="0" style="29" hidden="1" customWidth="1"/>
    <col min="14359" max="14592" width="9.140625" style="29"/>
    <col min="14593" max="14594" width="3.42578125" style="29" customWidth="1"/>
    <col min="14595" max="14595" width="24" style="29" customWidth="1"/>
    <col min="14596" max="14596" width="45.140625" style="29" bestFit="1" customWidth="1"/>
    <col min="14597" max="14597" width="20.85546875" style="29" bestFit="1" customWidth="1"/>
    <col min="14598" max="14599" width="16.85546875" style="29" bestFit="1" customWidth="1"/>
    <col min="14600" max="14600" width="15.85546875" style="29" bestFit="1" customWidth="1"/>
    <col min="14601" max="14601" width="0" style="29" hidden="1" customWidth="1"/>
    <col min="14602" max="14602" width="16.85546875" style="29" bestFit="1" customWidth="1"/>
    <col min="14603" max="14604" width="0" style="29" hidden="1" customWidth="1"/>
    <col min="14605" max="14605" width="16.85546875" style="29" bestFit="1" customWidth="1"/>
    <col min="14606" max="14606" width="0" style="29" hidden="1" customWidth="1"/>
    <col min="14607" max="14607" width="23.7109375" style="29" customWidth="1"/>
    <col min="14608" max="14608" width="48.85546875" style="29" customWidth="1"/>
    <col min="14609" max="14609" width="19.140625" style="29" customWidth="1"/>
    <col min="14610" max="14612" width="0" style="29" hidden="1" customWidth="1"/>
    <col min="14613" max="14613" width="15.7109375" style="29" customWidth="1"/>
    <col min="14614" max="14614" width="0" style="29" hidden="1" customWidth="1"/>
    <col min="14615" max="14848" width="9.140625" style="29"/>
    <col min="14849" max="14850" width="3.42578125" style="29" customWidth="1"/>
    <col min="14851" max="14851" width="24" style="29" customWidth="1"/>
    <col min="14852" max="14852" width="45.140625" style="29" bestFit="1" customWidth="1"/>
    <col min="14853" max="14853" width="20.85546875" style="29" bestFit="1" customWidth="1"/>
    <col min="14854" max="14855" width="16.85546875" style="29" bestFit="1" customWidth="1"/>
    <col min="14856" max="14856" width="15.85546875" style="29" bestFit="1" customWidth="1"/>
    <col min="14857" max="14857" width="0" style="29" hidden="1" customWidth="1"/>
    <col min="14858" max="14858" width="16.85546875" style="29" bestFit="1" customWidth="1"/>
    <col min="14859" max="14860" width="0" style="29" hidden="1" customWidth="1"/>
    <col min="14861" max="14861" width="16.85546875" style="29" bestFit="1" customWidth="1"/>
    <col min="14862" max="14862" width="0" style="29" hidden="1" customWidth="1"/>
    <col min="14863" max="14863" width="23.7109375" style="29" customWidth="1"/>
    <col min="14864" max="14864" width="48.85546875" style="29" customWidth="1"/>
    <col min="14865" max="14865" width="19.140625" style="29" customWidth="1"/>
    <col min="14866" max="14868" width="0" style="29" hidden="1" customWidth="1"/>
    <col min="14869" max="14869" width="15.7109375" style="29" customWidth="1"/>
    <col min="14870" max="14870" width="0" style="29" hidden="1" customWidth="1"/>
    <col min="14871" max="15104" width="9.140625" style="29"/>
    <col min="15105" max="15106" width="3.42578125" style="29" customWidth="1"/>
    <col min="15107" max="15107" width="24" style="29" customWidth="1"/>
    <col min="15108" max="15108" width="45.140625" style="29" bestFit="1" customWidth="1"/>
    <col min="15109" max="15109" width="20.85546875" style="29" bestFit="1" customWidth="1"/>
    <col min="15110" max="15111" width="16.85546875" style="29" bestFit="1" customWidth="1"/>
    <col min="15112" max="15112" width="15.85546875" style="29" bestFit="1" customWidth="1"/>
    <col min="15113" max="15113" width="0" style="29" hidden="1" customWidth="1"/>
    <col min="15114" max="15114" width="16.85546875" style="29" bestFit="1" customWidth="1"/>
    <col min="15115" max="15116" width="0" style="29" hidden="1" customWidth="1"/>
    <col min="15117" max="15117" width="16.85546875" style="29" bestFit="1" customWidth="1"/>
    <col min="15118" max="15118" width="0" style="29" hidden="1" customWidth="1"/>
    <col min="15119" max="15119" width="23.7109375" style="29" customWidth="1"/>
    <col min="15120" max="15120" width="48.85546875" style="29" customWidth="1"/>
    <col min="15121" max="15121" width="19.140625" style="29" customWidth="1"/>
    <col min="15122" max="15124" width="0" style="29" hidden="1" customWidth="1"/>
    <col min="15125" max="15125" width="15.7109375" style="29" customWidth="1"/>
    <col min="15126" max="15126" width="0" style="29" hidden="1" customWidth="1"/>
    <col min="15127" max="15360" width="9.140625" style="29"/>
    <col min="15361" max="15362" width="3.42578125" style="29" customWidth="1"/>
    <col min="15363" max="15363" width="24" style="29" customWidth="1"/>
    <col min="15364" max="15364" width="45.140625" style="29" bestFit="1" customWidth="1"/>
    <col min="15365" max="15365" width="20.85546875" style="29" bestFit="1" customWidth="1"/>
    <col min="15366" max="15367" width="16.85546875" style="29" bestFit="1" customWidth="1"/>
    <col min="15368" max="15368" width="15.85546875" style="29" bestFit="1" customWidth="1"/>
    <col min="15369" max="15369" width="0" style="29" hidden="1" customWidth="1"/>
    <col min="15370" max="15370" width="16.85546875" style="29" bestFit="1" customWidth="1"/>
    <col min="15371" max="15372" width="0" style="29" hidden="1" customWidth="1"/>
    <col min="15373" max="15373" width="16.85546875" style="29" bestFit="1" customWidth="1"/>
    <col min="15374" max="15374" width="0" style="29" hidden="1" customWidth="1"/>
    <col min="15375" max="15375" width="23.7109375" style="29" customWidth="1"/>
    <col min="15376" max="15376" width="48.85546875" style="29" customWidth="1"/>
    <col min="15377" max="15377" width="19.140625" style="29" customWidth="1"/>
    <col min="15378" max="15380" width="0" style="29" hidden="1" customWidth="1"/>
    <col min="15381" max="15381" width="15.7109375" style="29" customWidth="1"/>
    <col min="15382" max="15382" width="0" style="29" hidden="1" customWidth="1"/>
    <col min="15383" max="15616" width="9.140625" style="29"/>
    <col min="15617" max="15618" width="3.42578125" style="29" customWidth="1"/>
    <col min="15619" max="15619" width="24" style="29" customWidth="1"/>
    <col min="15620" max="15620" width="45.140625" style="29" bestFit="1" customWidth="1"/>
    <col min="15621" max="15621" width="20.85546875" style="29" bestFit="1" customWidth="1"/>
    <col min="15622" max="15623" width="16.85546875" style="29" bestFit="1" customWidth="1"/>
    <col min="15624" max="15624" width="15.85546875" style="29" bestFit="1" customWidth="1"/>
    <col min="15625" max="15625" width="0" style="29" hidden="1" customWidth="1"/>
    <col min="15626" max="15626" width="16.85546875" style="29" bestFit="1" customWidth="1"/>
    <col min="15627" max="15628" width="0" style="29" hidden="1" customWidth="1"/>
    <col min="15629" max="15629" width="16.85546875" style="29" bestFit="1" customWidth="1"/>
    <col min="15630" max="15630" width="0" style="29" hidden="1" customWidth="1"/>
    <col min="15631" max="15631" width="23.7109375" style="29" customWidth="1"/>
    <col min="15632" max="15632" width="48.85546875" style="29" customWidth="1"/>
    <col min="15633" max="15633" width="19.140625" style="29" customWidth="1"/>
    <col min="15634" max="15636" width="0" style="29" hidden="1" customWidth="1"/>
    <col min="15637" max="15637" width="15.7109375" style="29" customWidth="1"/>
    <col min="15638" max="15638" width="0" style="29" hidden="1" customWidth="1"/>
    <col min="15639" max="15872" width="9.140625" style="29"/>
    <col min="15873" max="15874" width="3.42578125" style="29" customWidth="1"/>
    <col min="15875" max="15875" width="24" style="29" customWidth="1"/>
    <col min="15876" max="15876" width="45.140625" style="29" bestFit="1" customWidth="1"/>
    <col min="15877" max="15877" width="20.85546875" style="29" bestFit="1" customWidth="1"/>
    <col min="15878" max="15879" width="16.85546875" style="29" bestFit="1" customWidth="1"/>
    <col min="15880" max="15880" width="15.85546875" style="29" bestFit="1" customWidth="1"/>
    <col min="15881" max="15881" width="0" style="29" hidden="1" customWidth="1"/>
    <col min="15882" max="15882" width="16.85546875" style="29" bestFit="1" customWidth="1"/>
    <col min="15883" max="15884" width="0" style="29" hidden="1" customWidth="1"/>
    <col min="15885" max="15885" width="16.85546875" style="29" bestFit="1" customWidth="1"/>
    <col min="15886" max="15886" width="0" style="29" hidden="1" customWidth="1"/>
    <col min="15887" max="15887" width="23.7109375" style="29" customWidth="1"/>
    <col min="15888" max="15888" width="48.85546875" style="29" customWidth="1"/>
    <col min="15889" max="15889" width="19.140625" style="29" customWidth="1"/>
    <col min="15890" max="15892" width="0" style="29" hidden="1" customWidth="1"/>
    <col min="15893" max="15893" width="15.7109375" style="29" customWidth="1"/>
    <col min="15894" max="15894" width="0" style="29" hidden="1" customWidth="1"/>
    <col min="15895" max="16128" width="9.140625" style="29"/>
    <col min="16129" max="16130" width="3.42578125" style="29" customWidth="1"/>
    <col min="16131" max="16131" width="24" style="29" customWidth="1"/>
    <col min="16132" max="16132" width="45.140625" style="29" bestFit="1" customWidth="1"/>
    <col min="16133" max="16133" width="20.85546875" style="29" bestFit="1" customWidth="1"/>
    <col min="16134" max="16135" width="16.85546875" style="29" bestFit="1" customWidth="1"/>
    <col min="16136" max="16136" width="15.85546875" style="29" bestFit="1" customWidth="1"/>
    <col min="16137" max="16137" width="0" style="29" hidden="1" customWidth="1"/>
    <col min="16138" max="16138" width="16.85546875" style="29" bestFit="1" customWidth="1"/>
    <col min="16139" max="16140" width="0" style="29" hidden="1" customWidth="1"/>
    <col min="16141" max="16141" width="16.85546875" style="29" bestFit="1" customWidth="1"/>
    <col min="16142" max="16142" width="0" style="29" hidden="1" customWidth="1"/>
    <col min="16143" max="16143" width="23.7109375" style="29" customWidth="1"/>
    <col min="16144" max="16144" width="48.85546875" style="29" customWidth="1"/>
    <col min="16145" max="16145" width="19.140625" style="29" customWidth="1"/>
    <col min="16146" max="16148" width="0" style="29" hidden="1" customWidth="1"/>
    <col min="16149" max="16149" width="15.7109375" style="29" customWidth="1"/>
    <col min="16150" max="16150" width="0" style="29" hidden="1" customWidth="1"/>
    <col min="16151" max="16384" width="9.140625" style="29"/>
  </cols>
  <sheetData>
    <row r="1" spans="1:17">
      <c r="K1" s="161" t="s">
        <v>272</v>
      </c>
      <c r="L1" s="161"/>
      <c r="M1" s="161"/>
      <c r="N1" s="161"/>
      <c r="O1" s="161"/>
    </row>
    <row r="2" spans="1:17" ht="42" customHeight="1">
      <c r="A2" s="32"/>
      <c r="B2" s="32"/>
      <c r="C2" s="162" t="s">
        <v>273</v>
      </c>
      <c r="D2" s="163" t="s">
        <v>9</v>
      </c>
      <c r="E2" s="33" t="s">
        <v>274</v>
      </c>
      <c r="F2" s="164" t="s">
        <v>275</v>
      </c>
      <c r="G2" s="164"/>
      <c r="H2" s="164"/>
      <c r="I2" s="165" t="s">
        <v>276</v>
      </c>
      <c r="J2" s="166"/>
      <c r="K2" s="167"/>
      <c r="L2" s="165" t="s">
        <v>277</v>
      </c>
      <c r="M2" s="166"/>
      <c r="N2" s="167"/>
      <c r="O2" s="34" t="s">
        <v>278</v>
      </c>
      <c r="P2" s="35"/>
      <c r="Q2" s="29">
        <f>85000*3.1</f>
        <v>263500</v>
      </c>
    </row>
    <row r="3" spans="1:17" ht="48">
      <c r="A3" s="36"/>
      <c r="B3" s="36"/>
      <c r="C3" s="162"/>
      <c r="D3" s="163"/>
      <c r="E3" s="34" t="s">
        <v>279</v>
      </c>
      <c r="F3" s="34" t="s">
        <v>279</v>
      </c>
      <c r="G3" s="34" t="s">
        <v>280</v>
      </c>
      <c r="H3" s="34" t="s">
        <v>281</v>
      </c>
      <c r="I3" s="34" t="s">
        <v>10</v>
      </c>
      <c r="J3" s="34" t="s">
        <v>18</v>
      </c>
      <c r="K3" s="34" t="s">
        <v>13</v>
      </c>
      <c r="L3" s="34" t="s">
        <v>10</v>
      </c>
      <c r="M3" s="34" t="s">
        <v>18</v>
      </c>
      <c r="N3" s="34" t="s">
        <v>13</v>
      </c>
      <c r="O3" s="34" t="s">
        <v>282</v>
      </c>
      <c r="P3" s="37"/>
    </row>
    <row r="4" spans="1:17" ht="15.75">
      <c r="A4" s="38" t="s">
        <v>283</v>
      </c>
      <c r="B4" s="38" t="e">
        <f>IF(OR(#REF!&lt;&gt;0,F4&lt;&gt;0,G4&lt;&gt;0,H4&lt;&gt;0,#REF!&lt;&gt;0,I4&lt;&gt;0),"a","b")</f>
        <v>#REF!</v>
      </c>
      <c r="C4" s="39"/>
      <c r="D4" s="40"/>
      <c r="E4" s="41">
        <f t="shared" ref="E4:N19" si="0">E7+E192+E275+E318</f>
        <v>11015000</v>
      </c>
      <c r="F4" s="41">
        <f t="shared" si="0"/>
        <v>10815000</v>
      </c>
      <c r="G4" s="41">
        <f t="shared" si="0"/>
        <v>11815000</v>
      </c>
      <c r="H4" s="41">
        <f t="shared" si="0"/>
        <v>4585715.3</v>
      </c>
      <c r="I4" s="41">
        <f t="shared" si="0"/>
        <v>0</v>
      </c>
      <c r="J4" s="41">
        <f t="shared" si="0"/>
        <v>12100000</v>
      </c>
      <c r="K4" s="41">
        <f t="shared" si="0"/>
        <v>0</v>
      </c>
      <c r="L4" s="41">
        <f t="shared" si="0"/>
        <v>0</v>
      </c>
      <c r="M4" s="41">
        <f t="shared" si="0"/>
        <v>13334000</v>
      </c>
      <c r="N4" s="41">
        <f t="shared" si="0"/>
        <v>0</v>
      </c>
      <c r="O4" s="41">
        <f>M4-J4</f>
        <v>1234000</v>
      </c>
      <c r="P4" s="42"/>
    </row>
    <row r="5" spans="1:17" ht="30">
      <c r="A5" s="43" t="s">
        <v>283</v>
      </c>
      <c r="B5" s="38" t="str">
        <f>IF(OR(E5&lt;&gt;0,F5&lt;&gt;0,G5&lt;&gt;0,H5&lt;&gt;0,J5&lt;&gt;0,M5&lt;&gt;0),"a","b")</f>
        <v>a</v>
      </c>
      <c r="C5" s="44"/>
      <c r="D5" s="45" t="s">
        <v>284</v>
      </c>
      <c r="E5" s="46">
        <v>237</v>
      </c>
      <c r="F5" s="46">
        <v>237</v>
      </c>
      <c r="G5" s="46">
        <v>200</v>
      </c>
      <c r="H5" s="46">
        <v>0</v>
      </c>
      <c r="I5" s="46">
        <f t="shared" si="0"/>
        <v>0</v>
      </c>
      <c r="J5" s="46">
        <v>200</v>
      </c>
      <c r="K5" s="46">
        <v>0</v>
      </c>
      <c r="L5" s="46">
        <f t="shared" si="0"/>
        <v>0</v>
      </c>
      <c r="M5" s="46">
        <v>200</v>
      </c>
      <c r="N5" s="46">
        <v>0</v>
      </c>
      <c r="O5" s="46">
        <f t="shared" ref="O5:O68" si="1">M5-J5</f>
        <v>0</v>
      </c>
      <c r="P5" s="42"/>
      <c r="Q5" s="47">
        <f>12000000-J4</f>
        <v>-100000</v>
      </c>
    </row>
    <row r="6" spans="1:17" ht="30">
      <c r="A6" s="43" t="s">
        <v>283</v>
      </c>
      <c r="B6" s="38" t="str">
        <f t="shared" ref="B6:B69" si="2">IF(OR(E6&lt;&gt;0,F6&lt;&gt;0,G6&lt;&gt;0,H6&lt;&gt;0,J6&lt;&gt;0,M6&lt;&gt;0),"a","b")</f>
        <v>a</v>
      </c>
      <c r="C6" s="44"/>
      <c r="D6" s="45" t="s">
        <v>285</v>
      </c>
      <c r="E6" s="46">
        <v>114</v>
      </c>
      <c r="F6" s="46">
        <v>114</v>
      </c>
      <c r="G6" s="46">
        <v>114</v>
      </c>
      <c r="H6" s="46">
        <v>0</v>
      </c>
      <c r="I6" s="46">
        <f t="shared" si="0"/>
        <v>0</v>
      </c>
      <c r="J6" s="46">
        <v>114</v>
      </c>
      <c r="K6" s="46">
        <v>0</v>
      </c>
      <c r="L6" s="46">
        <f t="shared" si="0"/>
        <v>0</v>
      </c>
      <c r="M6" s="46">
        <v>114</v>
      </c>
      <c r="N6" s="46">
        <v>0</v>
      </c>
      <c r="O6" s="46">
        <f t="shared" si="1"/>
        <v>0</v>
      </c>
      <c r="P6" s="160"/>
    </row>
    <row r="7" spans="1:17">
      <c r="A7" s="48" t="s">
        <v>283</v>
      </c>
      <c r="B7" s="38" t="str">
        <f t="shared" si="2"/>
        <v>a</v>
      </c>
      <c r="C7" s="49">
        <v>2</v>
      </c>
      <c r="D7" s="50" t="s">
        <v>23</v>
      </c>
      <c r="E7" s="51">
        <f>E8+E21+E89+E90+E98+E106+E146+E156</f>
        <v>10915000</v>
      </c>
      <c r="F7" s="51">
        <f>F8+F21+F89+F90+F98+F106+F146+F156</f>
        <v>10215000</v>
      </c>
      <c r="G7" s="51">
        <f>G8+G21+G89+G90+G98+G106+G146+G156</f>
        <v>9915000</v>
      </c>
      <c r="H7" s="51">
        <f>H8+H21+H89+H90+H98+H106+H146+H156</f>
        <v>4518842.3</v>
      </c>
      <c r="I7" s="51">
        <f t="shared" si="0"/>
        <v>0</v>
      </c>
      <c r="J7" s="51">
        <f>J8+J21+J89+J90+J98+J106+J146+J156</f>
        <v>11044000</v>
      </c>
      <c r="K7" s="51">
        <f>K8+K21+K89+K90+K98+K106+K146+K156</f>
        <v>0</v>
      </c>
      <c r="L7" s="51">
        <f t="shared" si="0"/>
        <v>0</v>
      </c>
      <c r="M7" s="51">
        <f>M8+M21+M89+M90+M98+M106+M146+M156</f>
        <v>12037000</v>
      </c>
      <c r="N7" s="51">
        <f>N8+N21+N89+N90+N98+N106+N146+N156</f>
        <v>0</v>
      </c>
      <c r="O7" s="51">
        <f t="shared" si="1"/>
        <v>993000</v>
      </c>
      <c r="P7" s="160"/>
    </row>
    <row r="8" spans="1:17">
      <c r="A8" s="38" t="s">
        <v>283</v>
      </c>
      <c r="B8" s="38" t="str">
        <f t="shared" si="2"/>
        <v>a</v>
      </c>
      <c r="C8" s="52" t="s">
        <v>286</v>
      </c>
      <c r="D8" s="53" t="s">
        <v>24</v>
      </c>
      <c r="E8" s="54">
        <f>E9+E18</f>
        <v>5200000</v>
      </c>
      <c r="F8" s="54">
        <f>F9+F18</f>
        <v>4200000</v>
      </c>
      <c r="G8" s="54">
        <f>G9+G18</f>
        <v>4200000</v>
      </c>
      <c r="H8" s="54">
        <f>H9+H18</f>
        <v>2094055.57</v>
      </c>
      <c r="I8" s="54">
        <f t="shared" si="0"/>
        <v>0</v>
      </c>
      <c r="J8" s="54">
        <f>J9+J18</f>
        <v>5631000</v>
      </c>
      <c r="K8" s="54">
        <f>K9+K18</f>
        <v>0</v>
      </c>
      <c r="L8" s="54">
        <f t="shared" si="0"/>
        <v>0</v>
      </c>
      <c r="M8" s="54">
        <f>M9+M18</f>
        <v>6000000</v>
      </c>
      <c r="N8" s="54">
        <f>N9+N18</f>
        <v>0</v>
      </c>
      <c r="O8" s="54">
        <f t="shared" si="1"/>
        <v>369000</v>
      </c>
      <c r="P8" s="160"/>
    </row>
    <row r="9" spans="1:17">
      <c r="A9" s="38"/>
      <c r="B9" s="38" t="str">
        <f t="shared" si="2"/>
        <v>a</v>
      </c>
      <c r="C9" s="55" t="s">
        <v>287</v>
      </c>
      <c r="D9" s="56" t="s">
        <v>288</v>
      </c>
      <c r="E9" s="57">
        <f>E10+E17</f>
        <v>5200000</v>
      </c>
      <c r="F9" s="57">
        <f>F10+F17</f>
        <v>4200000</v>
      </c>
      <c r="G9" s="57">
        <f>G10+G17</f>
        <v>4200000</v>
      </c>
      <c r="H9" s="57">
        <f>H10+H17</f>
        <v>2094055.57</v>
      </c>
      <c r="I9" s="57">
        <f t="shared" si="0"/>
        <v>0</v>
      </c>
      <c r="J9" s="57">
        <f>J10+J17</f>
        <v>5631000</v>
      </c>
      <c r="K9" s="57">
        <f>K10+K17</f>
        <v>0</v>
      </c>
      <c r="L9" s="57">
        <f t="shared" si="0"/>
        <v>0</v>
      </c>
      <c r="M9" s="57">
        <f>M10+M17</f>
        <v>6000000</v>
      </c>
      <c r="N9" s="57">
        <f>N10+N17</f>
        <v>0</v>
      </c>
      <c r="O9" s="57">
        <f t="shared" si="1"/>
        <v>369000</v>
      </c>
      <c r="P9" s="160"/>
    </row>
    <row r="10" spans="1:17">
      <c r="A10" s="38"/>
      <c r="B10" s="38" t="str">
        <f t="shared" si="2"/>
        <v>a</v>
      </c>
      <c r="C10" s="58" t="s">
        <v>289</v>
      </c>
      <c r="D10" s="59" t="s">
        <v>290</v>
      </c>
      <c r="E10" s="60">
        <f>SUM(E11:E16)</f>
        <v>5200000</v>
      </c>
      <c r="F10" s="60">
        <f>SUM(F11:F16)</f>
        <v>4200000</v>
      </c>
      <c r="G10" s="60">
        <f>SUM(G11:G16)</f>
        <v>4200000</v>
      </c>
      <c r="H10" s="60">
        <f>SUM(H11:H16)</f>
        <v>2094055.57</v>
      </c>
      <c r="I10" s="60">
        <f t="shared" si="0"/>
        <v>0</v>
      </c>
      <c r="J10" s="60">
        <f>SUM(J11:J16)</f>
        <v>5631000</v>
      </c>
      <c r="K10" s="60">
        <f>SUM(K11:K16)</f>
        <v>0</v>
      </c>
      <c r="L10" s="60">
        <f t="shared" si="0"/>
        <v>0</v>
      </c>
      <c r="M10" s="60">
        <f>SUM(M11:M16)</f>
        <v>6000000</v>
      </c>
      <c r="N10" s="60">
        <f>SUM(N11:N16)</f>
        <v>0</v>
      </c>
      <c r="O10" s="60">
        <f t="shared" si="1"/>
        <v>369000</v>
      </c>
      <c r="P10" s="160"/>
      <c r="Q10" s="47">
        <f>6200000-M10</f>
        <v>200000</v>
      </c>
    </row>
    <row r="11" spans="1:17">
      <c r="A11" s="38"/>
      <c r="B11" s="38" t="str">
        <f t="shared" si="2"/>
        <v>a</v>
      </c>
      <c r="C11" s="61" t="s">
        <v>291</v>
      </c>
      <c r="D11" s="62" t="s">
        <v>292</v>
      </c>
      <c r="E11" s="63">
        <v>5000000</v>
      </c>
      <c r="F11" s="63">
        <f>5000000-1000000</f>
        <v>4000000</v>
      </c>
      <c r="G11" s="63">
        <v>4200000</v>
      </c>
      <c r="H11" s="63">
        <v>2069214.57</v>
      </c>
      <c r="I11" s="63">
        <f t="shared" si="0"/>
        <v>0</v>
      </c>
      <c r="J11" s="63">
        <f>433150*12</f>
        <v>5197800</v>
      </c>
      <c r="K11" s="63"/>
      <c r="L11" s="63">
        <f t="shared" si="0"/>
        <v>0</v>
      </c>
      <c r="M11" s="63">
        <f>479950*12</f>
        <v>5759400</v>
      </c>
      <c r="N11" s="63"/>
      <c r="O11" s="63">
        <f t="shared" si="1"/>
        <v>561600</v>
      </c>
      <c r="P11" s="160"/>
    </row>
    <row r="12" spans="1:17" hidden="1">
      <c r="A12" s="38"/>
      <c r="B12" s="38" t="str">
        <f t="shared" si="2"/>
        <v>b</v>
      </c>
      <c r="C12" s="61" t="s">
        <v>293</v>
      </c>
      <c r="D12" s="62" t="s">
        <v>294</v>
      </c>
      <c r="E12" s="63">
        <v>0</v>
      </c>
      <c r="F12" s="63">
        <v>0</v>
      </c>
      <c r="G12" s="63"/>
      <c r="H12" s="63"/>
      <c r="I12" s="63">
        <f t="shared" si="0"/>
        <v>0</v>
      </c>
      <c r="J12" s="63"/>
      <c r="K12" s="63"/>
      <c r="L12" s="63">
        <f t="shared" si="0"/>
        <v>0</v>
      </c>
      <c r="M12" s="63"/>
      <c r="N12" s="63"/>
      <c r="O12" s="63">
        <f t="shared" si="1"/>
        <v>0</v>
      </c>
      <c r="P12" s="160"/>
    </row>
    <row r="13" spans="1:17" hidden="1">
      <c r="A13" s="38"/>
      <c r="B13" s="38" t="str">
        <f t="shared" si="2"/>
        <v>b</v>
      </c>
      <c r="C13" s="61" t="s">
        <v>295</v>
      </c>
      <c r="D13" s="62" t="s">
        <v>296</v>
      </c>
      <c r="E13" s="63">
        <v>0</v>
      </c>
      <c r="F13" s="63">
        <v>0</v>
      </c>
      <c r="G13" s="63"/>
      <c r="H13" s="63"/>
      <c r="I13" s="63">
        <f t="shared" si="0"/>
        <v>0</v>
      </c>
      <c r="J13" s="63"/>
      <c r="K13" s="63"/>
      <c r="L13" s="63">
        <f t="shared" si="0"/>
        <v>0</v>
      </c>
      <c r="M13" s="63"/>
      <c r="N13" s="63"/>
      <c r="O13" s="63">
        <f t="shared" si="1"/>
        <v>0</v>
      </c>
      <c r="P13" s="160"/>
    </row>
    <row r="14" spans="1:17">
      <c r="A14" s="38"/>
      <c r="B14" s="38" t="str">
        <f t="shared" si="2"/>
        <v>a</v>
      </c>
      <c r="C14" s="61" t="s">
        <v>297</v>
      </c>
      <c r="D14" s="62" t="s">
        <v>298</v>
      </c>
      <c r="E14" s="63">
        <v>200000</v>
      </c>
      <c r="F14" s="63">
        <v>200000</v>
      </c>
      <c r="G14" s="63"/>
      <c r="H14" s="63">
        <v>24841</v>
      </c>
      <c r="I14" s="63">
        <f t="shared" si="0"/>
        <v>0</v>
      </c>
      <c r="J14" s="63">
        <f>433150+50</f>
        <v>433200</v>
      </c>
      <c r="K14" s="63"/>
      <c r="L14" s="63">
        <f t="shared" si="0"/>
        <v>0</v>
      </c>
      <c r="M14" s="63">
        <v>240600</v>
      </c>
      <c r="N14" s="63"/>
      <c r="O14" s="63">
        <f t="shared" si="1"/>
        <v>-192600</v>
      </c>
      <c r="P14" s="160"/>
    </row>
    <row r="15" spans="1:17" hidden="1">
      <c r="A15" s="38"/>
      <c r="B15" s="38" t="str">
        <f t="shared" si="2"/>
        <v>b</v>
      </c>
      <c r="C15" s="61" t="s">
        <v>299</v>
      </c>
      <c r="D15" s="62" t="s">
        <v>300</v>
      </c>
      <c r="E15" s="63">
        <v>0</v>
      </c>
      <c r="F15" s="63">
        <v>0</v>
      </c>
      <c r="G15" s="63"/>
      <c r="H15" s="63"/>
      <c r="I15" s="63">
        <f t="shared" si="0"/>
        <v>0</v>
      </c>
      <c r="J15" s="63"/>
      <c r="K15" s="63"/>
      <c r="L15" s="63">
        <f t="shared" si="0"/>
        <v>0</v>
      </c>
      <c r="M15" s="63"/>
      <c r="N15" s="63"/>
      <c r="O15" s="63">
        <f t="shared" si="1"/>
        <v>0</v>
      </c>
      <c r="P15" s="160"/>
    </row>
    <row r="16" spans="1:17" hidden="1">
      <c r="A16" s="38"/>
      <c r="B16" s="38" t="str">
        <f t="shared" si="2"/>
        <v>b</v>
      </c>
      <c r="C16" s="61" t="s">
        <v>301</v>
      </c>
      <c r="D16" s="62" t="s">
        <v>302</v>
      </c>
      <c r="E16" s="63">
        <v>0</v>
      </c>
      <c r="F16" s="63">
        <v>0</v>
      </c>
      <c r="G16" s="63"/>
      <c r="H16" s="63"/>
      <c r="I16" s="63">
        <f t="shared" si="0"/>
        <v>0</v>
      </c>
      <c r="J16" s="63"/>
      <c r="K16" s="63"/>
      <c r="L16" s="63">
        <f t="shared" si="0"/>
        <v>0</v>
      </c>
      <c r="M16" s="63"/>
      <c r="N16" s="63"/>
      <c r="O16" s="63">
        <f t="shared" si="1"/>
        <v>0</v>
      </c>
      <c r="P16" s="160"/>
    </row>
    <row r="17" spans="1:17" hidden="1">
      <c r="A17" s="38"/>
      <c r="B17" s="38" t="str">
        <f t="shared" si="2"/>
        <v>b</v>
      </c>
      <c r="C17" s="58" t="s">
        <v>303</v>
      </c>
      <c r="D17" s="59" t="s">
        <v>304</v>
      </c>
      <c r="E17" s="60">
        <v>0</v>
      </c>
      <c r="F17" s="60">
        <v>0</v>
      </c>
      <c r="G17" s="60">
        <v>0</v>
      </c>
      <c r="H17" s="60">
        <v>0</v>
      </c>
      <c r="I17" s="60">
        <f t="shared" si="0"/>
        <v>0</v>
      </c>
      <c r="J17" s="60">
        <v>0</v>
      </c>
      <c r="K17" s="60">
        <v>0</v>
      </c>
      <c r="L17" s="60">
        <f t="shared" si="0"/>
        <v>0</v>
      </c>
      <c r="M17" s="60">
        <v>0</v>
      </c>
      <c r="N17" s="60">
        <v>0</v>
      </c>
      <c r="O17" s="60">
        <f t="shared" si="1"/>
        <v>0</v>
      </c>
      <c r="P17" s="160"/>
    </row>
    <row r="18" spans="1:17" hidden="1">
      <c r="A18" s="38"/>
      <c r="B18" s="38" t="str">
        <f t="shared" si="2"/>
        <v>b</v>
      </c>
      <c r="C18" s="55" t="s">
        <v>305</v>
      </c>
      <c r="D18" s="56" t="s">
        <v>306</v>
      </c>
      <c r="E18" s="57">
        <f>E19+E20</f>
        <v>0</v>
      </c>
      <c r="F18" s="57">
        <f>F19+F20</f>
        <v>0</v>
      </c>
      <c r="G18" s="57">
        <f>G19+G20</f>
        <v>0</v>
      </c>
      <c r="H18" s="57">
        <f>H19+H20</f>
        <v>0</v>
      </c>
      <c r="I18" s="57">
        <f t="shared" si="0"/>
        <v>0</v>
      </c>
      <c r="J18" s="57">
        <f>J19+J20</f>
        <v>0</v>
      </c>
      <c r="K18" s="57">
        <f>K19+K20</f>
        <v>0</v>
      </c>
      <c r="L18" s="57">
        <f t="shared" si="0"/>
        <v>0</v>
      </c>
      <c r="M18" s="57">
        <f>M19+M20</f>
        <v>0</v>
      </c>
      <c r="N18" s="57">
        <f>N19+N20</f>
        <v>0</v>
      </c>
      <c r="O18" s="57">
        <f t="shared" si="1"/>
        <v>0</v>
      </c>
    </row>
    <row r="19" spans="1:17" hidden="1">
      <c r="A19" s="38"/>
      <c r="B19" s="38" t="str">
        <f t="shared" si="2"/>
        <v>b</v>
      </c>
      <c r="C19" s="58" t="s">
        <v>307</v>
      </c>
      <c r="D19" s="59" t="s">
        <v>308</v>
      </c>
      <c r="E19" s="60"/>
      <c r="F19" s="60"/>
      <c r="G19" s="60"/>
      <c r="H19" s="60"/>
      <c r="I19" s="60">
        <f t="shared" si="0"/>
        <v>0</v>
      </c>
      <c r="J19" s="60"/>
      <c r="K19" s="60"/>
      <c r="L19" s="60">
        <f t="shared" si="0"/>
        <v>0</v>
      </c>
      <c r="M19" s="60"/>
      <c r="N19" s="60"/>
      <c r="O19" s="60">
        <f t="shared" si="1"/>
        <v>0</v>
      </c>
    </row>
    <row r="20" spans="1:17" hidden="1">
      <c r="A20" s="38"/>
      <c r="B20" s="38" t="str">
        <f t="shared" si="2"/>
        <v>b</v>
      </c>
      <c r="C20" s="58" t="s">
        <v>309</v>
      </c>
      <c r="D20" s="59" t="s">
        <v>310</v>
      </c>
      <c r="E20" s="60"/>
      <c r="F20" s="60"/>
      <c r="G20" s="60"/>
      <c r="H20" s="60"/>
      <c r="I20" s="60">
        <f t="shared" ref="I20:I83" si="3">I23+I208+I291+I334</f>
        <v>0</v>
      </c>
      <c r="J20" s="60"/>
      <c r="K20" s="60"/>
      <c r="L20" s="60">
        <f t="shared" ref="L20:L83" si="4">L23+L208+L291+L334</f>
        <v>0</v>
      </c>
      <c r="M20" s="60"/>
      <c r="N20" s="60"/>
      <c r="O20" s="60">
        <f t="shared" si="1"/>
        <v>0</v>
      </c>
    </row>
    <row r="21" spans="1:17">
      <c r="A21" s="38" t="s">
        <v>283</v>
      </c>
      <c r="B21" s="38" t="str">
        <f t="shared" si="2"/>
        <v>a</v>
      </c>
      <c r="C21" s="64" t="s">
        <v>311</v>
      </c>
      <c r="D21" s="53" t="s">
        <v>25</v>
      </c>
      <c r="E21" s="54">
        <f>E22+E23+E26+E62+E63+E64+E65+E66+E73+E74</f>
        <v>3765000</v>
      </c>
      <c r="F21" s="54">
        <f>F22+F23+F26+F62+F63+F64+F65+F66+F73+F74</f>
        <v>4065000</v>
      </c>
      <c r="G21" s="54">
        <v>3765000</v>
      </c>
      <c r="H21" s="54">
        <f>H22+H23+H26+H62+H63+H64+H65+H66+H73+H74</f>
        <v>2357310.8499999996</v>
      </c>
      <c r="I21" s="54">
        <f t="shared" si="3"/>
        <v>0</v>
      </c>
      <c r="J21" s="54">
        <f>J22+J23+J26+J62+J63+J64+J65+J66+J73+J74</f>
        <v>4762000</v>
      </c>
      <c r="K21" s="54">
        <f>K22+K23+K26+K62+K63+K64+K65+K66+K73+K74</f>
        <v>0</v>
      </c>
      <c r="L21" s="54">
        <f t="shared" si="4"/>
        <v>0</v>
      </c>
      <c r="M21" s="54">
        <f>M22+M23+M26+M62+M63+M64+M65+M66+M73+M74</f>
        <v>5386000</v>
      </c>
      <c r="N21" s="54">
        <f>N22+N23+N26+N62+N63+N64+N65+N66+N73+N74</f>
        <v>0</v>
      </c>
      <c r="O21" s="54">
        <f t="shared" si="1"/>
        <v>624000</v>
      </c>
    </row>
    <row r="22" spans="1:17" ht="25.5">
      <c r="A22" s="38"/>
      <c r="B22" s="38" t="str">
        <f t="shared" si="2"/>
        <v>a</v>
      </c>
      <c r="C22" s="65" t="s">
        <v>312</v>
      </c>
      <c r="D22" s="56" t="s">
        <v>313</v>
      </c>
      <c r="E22" s="57">
        <v>1422000</v>
      </c>
      <c r="F22" s="57">
        <v>1422000</v>
      </c>
      <c r="G22" s="57"/>
      <c r="H22" s="57">
        <v>915567.98</v>
      </c>
      <c r="I22" s="57">
        <f t="shared" si="3"/>
        <v>0</v>
      </c>
      <c r="J22" s="57">
        <f>134000*12+134000-42000</f>
        <v>1700000</v>
      </c>
      <c r="K22" s="57"/>
      <c r="L22" s="57">
        <f t="shared" si="4"/>
        <v>0</v>
      </c>
      <c r="M22" s="57">
        <f>134000*12+392000</f>
        <v>2000000</v>
      </c>
      <c r="N22" s="57"/>
      <c r="O22" s="57">
        <f t="shared" si="1"/>
        <v>300000</v>
      </c>
      <c r="Q22" s="47">
        <f>134000*12</f>
        <v>1608000</v>
      </c>
    </row>
    <row r="23" spans="1:17">
      <c r="A23" s="38"/>
      <c r="B23" s="38" t="str">
        <f t="shared" si="2"/>
        <v>a</v>
      </c>
      <c r="C23" s="65" t="s">
        <v>314</v>
      </c>
      <c r="D23" s="56" t="s">
        <v>315</v>
      </c>
      <c r="E23" s="57">
        <f>SUM(E24:E25)</f>
        <v>115000</v>
      </c>
      <c r="F23" s="57">
        <f>SUM(F24:F25)</f>
        <v>115000</v>
      </c>
      <c r="G23" s="57">
        <f>SUM(G24:G25)</f>
        <v>0</v>
      </c>
      <c r="H23" s="57">
        <f>SUM(H24:H25)</f>
        <v>44767.37</v>
      </c>
      <c r="I23" s="57">
        <f t="shared" si="3"/>
        <v>0</v>
      </c>
      <c r="J23" s="57">
        <f>SUM(J24:J25)</f>
        <v>115000</v>
      </c>
      <c r="K23" s="57">
        <f>SUM(K24:K25)</f>
        <v>0</v>
      </c>
      <c r="L23" s="57">
        <f t="shared" si="4"/>
        <v>0</v>
      </c>
      <c r="M23" s="57">
        <f>SUM(M24:M25)</f>
        <v>115000</v>
      </c>
      <c r="N23" s="57">
        <f>SUM(N24:N25)</f>
        <v>0</v>
      </c>
      <c r="O23" s="57">
        <f t="shared" si="1"/>
        <v>0</v>
      </c>
    </row>
    <row r="24" spans="1:17">
      <c r="A24" s="38"/>
      <c r="B24" s="38" t="str">
        <f t="shared" si="2"/>
        <v>a</v>
      </c>
      <c r="C24" s="66" t="s">
        <v>316</v>
      </c>
      <c r="D24" s="59" t="s">
        <v>317</v>
      </c>
      <c r="E24" s="60">
        <v>65000</v>
      </c>
      <c r="F24" s="60">
        <v>65000</v>
      </c>
      <c r="G24" s="60"/>
      <c r="H24" s="60">
        <v>28843</v>
      </c>
      <c r="I24" s="60">
        <f t="shared" si="3"/>
        <v>0</v>
      </c>
      <c r="J24" s="60">
        <v>65000</v>
      </c>
      <c r="K24" s="60"/>
      <c r="L24" s="60">
        <f t="shared" si="4"/>
        <v>0</v>
      </c>
      <c r="M24" s="60">
        <v>65000</v>
      </c>
      <c r="N24" s="60"/>
      <c r="O24" s="60">
        <f t="shared" si="1"/>
        <v>0</v>
      </c>
    </row>
    <row r="25" spans="1:17">
      <c r="A25" s="38"/>
      <c r="B25" s="38" t="str">
        <f t="shared" si="2"/>
        <v>a</v>
      </c>
      <c r="C25" s="66" t="s">
        <v>318</v>
      </c>
      <c r="D25" s="59" t="s">
        <v>319</v>
      </c>
      <c r="E25" s="60">
        <v>50000</v>
      </c>
      <c r="F25" s="60">
        <v>50000</v>
      </c>
      <c r="G25" s="60"/>
      <c r="H25" s="60">
        <v>15924.37</v>
      </c>
      <c r="I25" s="60">
        <f t="shared" si="3"/>
        <v>0</v>
      </c>
      <c r="J25" s="60">
        <v>50000</v>
      </c>
      <c r="K25" s="60"/>
      <c r="L25" s="60">
        <f t="shared" si="4"/>
        <v>0</v>
      </c>
      <c r="M25" s="60">
        <v>50000</v>
      </c>
      <c r="N25" s="60"/>
      <c r="O25" s="60">
        <f t="shared" si="1"/>
        <v>0</v>
      </c>
    </row>
    <row r="26" spans="1:17">
      <c r="A26" s="38"/>
      <c r="B26" s="38" t="str">
        <f t="shared" si="2"/>
        <v>a</v>
      </c>
      <c r="C26" s="65" t="s">
        <v>320</v>
      </c>
      <c r="D26" s="56" t="s">
        <v>321</v>
      </c>
      <c r="E26" s="57">
        <f>E27+E28+E29+E30+E42+E46+E47+E48+E49+E50+E51+E52+E60+E61</f>
        <v>1170000</v>
      </c>
      <c r="F26" s="57">
        <f>F27+F28+F29+F30+F42+F46+F47+F48+F49+F50+F51+F52+F60+F61</f>
        <v>1170000</v>
      </c>
      <c r="G26" s="57">
        <f>G27+G28+G29+G30+G42+G46+G47+G48+G49+G50+G51+G52+G60+G61</f>
        <v>0</v>
      </c>
      <c r="H26" s="57">
        <f>H27+H28+H29+H30+H42+H46+H47+H48+H49+H50+H51+H52+H60+H61</f>
        <v>598923.42999999993</v>
      </c>
      <c r="I26" s="57">
        <f t="shared" si="3"/>
        <v>0</v>
      </c>
      <c r="J26" s="57">
        <f>J27+J28+J29+J30+J42+J46+J47+J48+J49+J50+J51+J52+J60+J61</f>
        <v>1469000</v>
      </c>
      <c r="K26" s="57">
        <f>K27+K28+K29+K30+K42+K46+K47+K48+K49+K50+K51+K52+K60+K61</f>
        <v>0</v>
      </c>
      <c r="L26" s="57">
        <f t="shared" si="4"/>
        <v>0</v>
      </c>
      <c r="M26" s="57">
        <f>M27+M28+M29+M30+M42+M46+M47+M48+M49+M50+M51+M52+M60+M61</f>
        <v>1607000</v>
      </c>
      <c r="N26" s="57">
        <f>N27+N28+N29+N30+N42+N46+N47+N48+N49+N50+N51+N52+N60+N61</f>
        <v>0</v>
      </c>
      <c r="O26" s="57">
        <f t="shared" si="1"/>
        <v>138000</v>
      </c>
    </row>
    <row r="27" spans="1:17" ht="51">
      <c r="A27" s="38"/>
      <c r="B27" s="38" t="str">
        <f t="shared" si="2"/>
        <v>a</v>
      </c>
      <c r="C27" s="66" t="s">
        <v>322</v>
      </c>
      <c r="D27" s="59" t="s">
        <v>323</v>
      </c>
      <c r="E27" s="60">
        <v>40000</v>
      </c>
      <c r="F27" s="60">
        <v>40000</v>
      </c>
      <c r="G27" s="60"/>
      <c r="H27" s="60">
        <v>15877.44</v>
      </c>
      <c r="I27" s="60">
        <f t="shared" si="3"/>
        <v>0</v>
      </c>
      <c r="J27" s="60">
        <v>40000</v>
      </c>
      <c r="K27" s="60"/>
      <c r="L27" s="60">
        <f t="shared" si="4"/>
        <v>0</v>
      </c>
      <c r="M27" s="60">
        <v>40000</v>
      </c>
      <c r="N27" s="60"/>
      <c r="O27" s="60">
        <f t="shared" si="1"/>
        <v>0</v>
      </c>
      <c r="Q27" s="47">
        <f>6000000-M11</f>
        <v>240600</v>
      </c>
    </row>
    <row r="28" spans="1:17" ht="25.5">
      <c r="A28" s="38"/>
      <c r="B28" s="38" t="str">
        <f t="shared" si="2"/>
        <v>a</v>
      </c>
      <c r="C28" s="66" t="s">
        <v>324</v>
      </c>
      <c r="D28" s="59" t="s">
        <v>325</v>
      </c>
      <c r="E28" s="60">
        <v>200000</v>
      </c>
      <c r="F28" s="60">
        <v>200000</v>
      </c>
      <c r="G28" s="60"/>
      <c r="H28" s="60">
        <v>17000</v>
      </c>
      <c r="I28" s="60">
        <f t="shared" si="3"/>
        <v>0</v>
      </c>
      <c r="J28" s="60">
        <v>200000</v>
      </c>
      <c r="K28" s="60"/>
      <c r="L28" s="60">
        <f t="shared" si="4"/>
        <v>0</v>
      </c>
      <c r="M28" s="60">
        <v>200000</v>
      </c>
      <c r="N28" s="60"/>
      <c r="O28" s="60">
        <f t="shared" si="1"/>
        <v>0</v>
      </c>
      <c r="Q28" s="67">
        <f>17000*2+102000+11000+12000</f>
        <v>159000</v>
      </c>
    </row>
    <row r="29" spans="1:17" ht="63.75">
      <c r="A29" s="38"/>
      <c r="B29" s="38" t="str">
        <f t="shared" si="2"/>
        <v>a</v>
      </c>
      <c r="C29" s="66" t="s">
        <v>326</v>
      </c>
      <c r="D29" s="59" t="s">
        <v>327</v>
      </c>
      <c r="E29" s="60">
        <v>60000</v>
      </c>
      <c r="F29" s="60">
        <v>60000</v>
      </c>
      <c r="G29" s="60"/>
      <c r="H29" s="60">
        <v>35300.85</v>
      </c>
      <c r="I29" s="60">
        <f t="shared" si="3"/>
        <v>0</v>
      </c>
      <c r="J29" s="60">
        <v>60000</v>
      </c>
      <c r="K29" s="60"/>
      <c r="L29" s="60">
        <f t="shared" si="4"/>
        <v>0</v>
      </c>
      <c r="M29" s="60">
        <v>60000</v>
      </c>
      <c r="N29" s="60"/>
      <c r="O29" s="60">
        <f t="shared" si="1"/>
        <v>0</v>
      </c>
    </row>
    <row r="30" spans="1:17" ht="25.5">
      <c r="A30" s="38"/>
      <c r="B30" s="38" t="str">
        <f t="shared" si="2"/>
        <v>a</v>
      </c>
      <c r="C30" s="66" t="s">
        <v>328</v>
      </c>
      <c r="D30" s="59" t="s">
        <v>329</v>
      </c>
      <c r="E30" s="60">
        <f>SUM(E31:E41)</f>
        <v>112000</v>
      </c>
      <c r="F30" s="60">
        <f>SUM(F31:F41)</f>
        <v>112000</v>
      </c>
      <c r="G30" s="60">
        <f>SUM(G31:G41)</f>
        <v>0</v>
      </c>
      <c r="H30" s="60">
        <f>SUM(H31:H41)</f>
        <v>54765</v>
      </c>
      <c r="I30" s="60">
        <f t="shared" si="3"/>
        <v>0</v>
      </c>
      <c r="J30" s="60">
        <f>SUM(J31:J41)</f>
        <v>90000</v>
      </c>
      <c r="K30" s="60">
        <f>SUM(K31:K41)</f>
        <v>0</v>
      </c>
      <c r="L30" s="60">
        <f t="shared" si="4"/>
        <v>0</v>
      </c>
      <c r="M30" s="60">
        <f>SUM(M31:M41)</f>
        <v>128000</v>
      </c>
      <c r="N30" s="60">
        <f>SUM(N31:N41)</f>
        <v>0</v>
      </c>
      <c r="O30" s="60">
        <f t="shared" si="1"/>
        <v>38000</v>
      </c>
    </row>
    <row r="31" spans="1:17" hidden="1">
      <c r="A31" s="38"/>
      <c r="B31" s="38" t="str">
        <f t="shared" si="2"/>
        <v>b</v>
      </c>
      <c r="C31" s="68" t="s">
        <v>330</v>
      </c>
      <c r="D31" s="62" t="s">
        <v>331</v>
      </c>
      <c r="E31" s="63">
        <v>0</v>
      </c>
      <c r="F31" s="63">
        <v>0</v>
      </c>
      <c r="G31" s="63"/>
      <c r="H31" s="63"/>
      <c r="I31" s="63">
        <f t="shared" si="3"/>
        <v>0</v>
      </c>
      <c r="J31" s="63"/>
      <c r="K31" s="63"/>
      <c r="L31" s="63">
        <f t="shared" si="4"/>
        <v>0</v>
      </c>
      <c r="M31" s="63"/>
      <c r="N31" s="63"/>
      <c r="O31" s="63">
        <f t="shared" si="1"/>
        <v>0</v>
      </c>
    </row>
    <row r="32" spans="1:17" hidden="1">
      <c r="A32" s="38"/>
      <c r="B32" s="38" t="str">
        <f t="shared" si="2"/>
        <v>b</v>
      </c>
      <c r="C32" s="68" t="s">
        <v>332</v>
      </c>
      <c r="D32" s="62" t="s">
        <v>333</v>
      </c>
      <c r="E32" s="63">
        <v>0</v>
      </c>
      <c r="F32" s="63">
        <v>0</v>
      </c>
      <c r="G32" s="63"/>
      <c r="H32" s="63"/>
      <c r="I32" s="63">
        <f t="shared" si="3"/>
        <v>0</v>
      </c>
      <c r="J32" s="63"/>
      <c r="K32" s="63"/>
      <c r="L32" s="63">
        <f t="shared" si="4"/>
        <v>0</v>
      </c>
      <c r="M32" s="63"/>
      <c r="N32" s="63"/>
      <c r="O32" s="63">
        <f t="shared" si="1"/>
        <v>0</v>
      </c>
    </row>
    <row r="33" spans="1:16">
      <c r="A33" s="38"/>
      <c r="B33" s="38" t="str">
        <f t="shared" si="2"/>
        <v>a</v>
      </c>
      <c r="C33" s="68" t="s">
        <v>334</v>
      </c>
      <c r="D33" s="62" t="s">
        <v>335</v>
      </c>
      <c r="E33" s="63">
        <v>35000</v>
      </c>
      <c r="F33" s="63">
        <v>35000</v>
      </c>
      <c r="G33" s="63"/>
      <c r="H33" s="63">
        <v>9770</v>
      </c>
      <c r="I33" s="63">
        <f t="shared" si="3"/>
        <v>0</v>
      </c>
      <c r="J33" s="69">
        <f>38000-18000</f>
        <v>20000</v>
      </c>
      <c r="K33" s="63"/>
      <c r="L33" s="63">
        <f t="shared" si="4"/>
        <v>0</v>
      </c>
      <c r="M33" s="63">
        <v>38000</v>
      </c>
      <c r="N33" s="63"/>
      <c r="O33" s="63">
        <f t="shared" si="1"/>
        <v>18000</v>
      </c>
    </row>
    <row r="34" spans="1:16" hidden="1">
      <c r="A34" s="38"/>
      <c r="B34" s="38" t="str">
        <f t="shared" si="2"/>
        <v>b</v>
      </c>
      <c r="C34" s="68" t="s">
        <v>336</v>
      </c>
      <c r="D34" s="62" t="s">
        <v>337</v>
      </c>
      <c r="E34" s="63">
        <v>0</v>
      </c>
      <c r="F34" s="63">
        <v>0</v>
      </c>
      <c r="G34" s="63"/>
      <c r="H34" s="63">
        <v>0</v>
      </c>
      <c r="I34" s="63">
        <f t="shared" si="3"/>
        <v>0</v>
      </c>
      <c r="J34" s="63"/>
      <c r="K34" s="63"/>
      <c r="L34" s="63">
        <f t="shared" si="4"/>
        <v>0</v>
      </c>
      <c r="M34" s="63"/>
      <c r="N34" s="63"/>
      <c r="O34" s="63">
        <f t="shared" si="1"/>
        <v>0</v>
      </c>
    </row>
    <row r="35" spans="1:16">
      <c r="A35" s="38"/>
      <c r="B35" s="38" t="str">
        <f t="shared" si="2"/>
        <v>a</v>
      </c>
      <c r="C35" s="68" t="s">
        <v>338</v>
      </c>
      <c r="D35" s="62" t="s">
        <v>339</v>
      </c>
      <c r="E35" s="63">
        <v>67000</v>
      </c>
      <c r="F35" s="63">
        <v>67000</v>
      </c>
      <c r="G35" s="63"/>
      <c r="H35" s="63">
        <v>40050</v>
      </c>
      <c r="I35" s="63">
        <f t="shared" si="3"/>
        <v>0</v>
      </c>
      <c r="J35" s="69">
        <f>70000-20000</f>
        <v>50000</v>
      </c>
      <c r="K35" s="63"/>
      <c r="L35" s="63">
        <f t="shared" si="4"/>
        <v>0</v>
      </c>
      <c r="M35" s="63">
        <v>70000</v>
      </c>
      <c r="N35" s="63"/>
      <c r="O35" s="63">
        <f t="shared" si="1"/>
        <v>20000</v>
      </c>
    </row>
    <row r="36" spans="1:16" hidden="1">
      <c r="A36" s="38"/>
      <c r="B36" s="38" t="str">
        <f t="shared" si="2"/>
        <v>b</v>
      </c>
      <c r="C36" s="68" t="s">
        <v>340</v>
      </c>
      <c r="D36" s="62" t="s">
        <v>341</v>
      </c>
      <c r="E36" s="63">
        <v>0</v>
      </c>
      <c r="F36" s="63">
        <v>0</v>
      </c>
      <c r="G36" s="63"/>
      <c r="H36" s="63"/>
      <c r="I36" s="63">
        <f t="shared" si="3"/>
        <v>0</v>
      </c>
      <c r="J36" s="63"/>
      <c r="K36" s="63"/>
      <c r="L36" s="63">
        <f t="shared" si="4"/>
        <v>0</v>
      </c>
      <c r="M36" s="63"/>
      <c r="N36" s="63"/>
      <c r="O36" s="63">
        <f t="shared" si="1"/>
        <v>0</v>
      </c>
    </row>
    <row r="37" spans="1:16" hidden="1">
      <c r="A37" s="38"/>
      <c r="B37" s="38" t="str">
        <f t="shared" si="2"/>
        <v>b</v>
      </c>
      <c r="C37" s="68" t="s">
        <v>342</v>
      </c>
      <c r="D37" s="62" t="s">
        <v>343</v>
      </c>
      <c r="E37" s="63">
        <v>0</v>
      </c>
      <c r="F37" s="63">
        <v>0</v>
      </c>
      <c r="G37" s="63"/>
      <c r="H37" s="63"/>
      <c r="I37" s="63">
        <f t="shared" si="3"/>
        <v>0</v>
      </c>
      <c r="J37" s="63"/>
      <c r="K37" s="63"/>
      <c r="L37" s="63">
        <f t="shared" si="4"/>
        <v>0</v>
      </c>
      <c r="M37" s="63"/>
      <c r="N37" s="63"/>
      <c r="O37" s="63">
        <f t="shared" si="1"/>
        <v>0</v>
      </c>
    </row>
    <row r="38" spans="1:16" hidden="1">
      <c r="A38" s="38"/>
      <c r="B38" s="38" t="str">
        <f t="shared" si="2"/>
        <v>b</v>
      </c>
      <c r="C38" s="68" t="s">
        <v>344</v>
      </c>
      <c r="D38" s="62" t="s">
        <v>345</v>
      </c>
      <c r="E38" s="63">
        <v>0</v>
      </c>
      <c r="F38" s="63">
        <v>0</v>
      </c>
      <c r="G38" s="63"/>
      <c r="H38" s="63"/>
      <c r="I38" s="63">
        <f t="shared" si="3"/>
        <v>0</v>
      </c>
      <c r="J38" s="63"/>
      <c r="K38" s="63"/>
      <c r="L38" s="63">
        <f t="shared" si="4"/>
        <v>0</v>
      </c>
      <c r="M38" s="63"/>
      <c r="N38" s="63"/>
      <c r="O38" s="63">
        <f t="shared" si="1"/>
        <v>0</v>
      </c>
    </row>
    <row r="39" spans="1:16" hidden="1">
      <c r="A39" s="38"/>
      <c r="B39" s="38" t="str">
        <f t="shared" si="2"/>
        <v>b</v>
      </c>
      <c r="C39" s="68" t="s">
        <v>346</v>
      </c>
      <c r="D39" s="62" t="s">
        <v>347</v>
      </c>
      <c r="E39" s="63">
        <v>0</v>
      </c>
      <c r="F39" s="63">
        <v>0</v>
      </c>
      <c r="G39" s="63"/>
      <c r="H39" s="63"/>
      <c r="I39" s="63">
        <f t="shared" si="3"/>
        <v>0</v>
      </c>
      <c r="J39" s="63"/>
      <c r="K39" s="63"/>
      <c r="L39" s="63">
        <f t="shared" si="4"/>
        <v>0</v>
      </c>
      <c r="M39" s="63"/>
      <c r="N39" s="63"/>
      <c r="O39" s="63">
        <f t="shared" si="1"/>
        <v>0</v>
      </c>
    </row>
    <row r="40" spans="1:16">
      <c r="A40" s="38"/>
      <c r="B40" s="38" t="str">
        <f t="shared" si="2"/>
        <v>a</v>
      </c>
      <c r="C40" s="68" t="s">
        <v>348</v>
      </c>
      <c r="D40" s="62" t="s">
        <v>349</v>
      </c>
      <c r="E40" s="63">
        <v>0</v>
      </c>
      <c r="F40" s="63">
        <v>0</v>
      </c>
      <c r="G40" s="63"/>
      <c r="H40" s="63">
        <v>4945</v>
      </c>
      <c r="I40" s="63">
        <f t="shared" si="3"/>
        <v>0</v>
      </c>
      <c r="J40" s="63"/>
      <c r="K40" s="63"/>
      <c r="L40" s="63">
        <f t="shared" si="4"/>
        <v>0</v>
      </c>
      <c r="M40" s="63"/>
      <c r="N40" s="63"/>
      <c r="O40" s="63">
        <f t="shared" si="1"/>
        <v>0</v>
      </c>
    </row>
    <row r="41" spans="1:16" ht="38.25">
      <c r="A41" s="38"/>
      <c r="B41" s="38" t="str">
        <f t="shared" si="2"/>
        <v>a</v>
      </c>
      <c r="C41" s="68" t="s">
        <v>350</v>
      </c>
      <c r="D41" s="62" t="s">
        <v>351</v>
      </c>
      <c r="E41" s="63">
        <v>10000</v>
      </c>
      <c r="F41" s="63">
        <v>10000</v>
      </c>
      <c r="G41" s="63"/>
      <c r="H41" s="63">
        <v>0</v>
      </c>
      <c r="I41" s="63">
        <f t="shared" si="3"/>
        <v>0</v>
      </c>
      <c r="J41" s="63">
        <v>20000</v>
      </c>
      <c r="K41" s="63"/>
      <c r="L41" s="63">
        <f t="shared" si="4"/>
        <v>0</v>
      </c>
      <c r="M41" s="63">
        <v>20000</v>
      </c>
      <c r="N41" s="63"/>
      <c r="O41" s="63">
        <f t="shared" si="1"/>
        <v>0</v>
      </c>
    </row>
    <row r="42" spans="1:16" ht="25.5">
      <c r="A42" s="38"/>
      <c r="B42" s="38" t="str">
        <f t="shared" si="2"/>
        <v>a</v>
      </c>
      <c r="C42" s="66" t="s">
        <v>352</v>
      </c>
      <c r="D42" s="59" t="s">
        <v>353</v>
      </c>
      <c r="E42" s="60">
        <f>E43+E44+E45</f>
        <v>10000</v>
      </c>
      <c r="F42" s="60">
        <f>F43+F44+F45</f>
        <v>10000</v>
      </c>
      <c r="G42" s="60">
        <f>G43+G44+G45</f>
        <v>0</v>
      </c>
      <c r="H42" s="60">
        <f>H43+H44+H45</f>
        <v>1740</v>
      </c>
      <c r="I42" s="60">
        <f t="shared" si="3"/>
        <v>0</v>
      </c>
      <c r="J42" s="60">
        <f>J43+J44+J45</f>
        <v>25000</v>
      </c>
      <c r="K42" s="60">
        <f>K43+K44+K45</f>
        <v>0</v>
      </c>
      <c r="L42" s="60">
        <f t="shared" si="4"/>
        <v>0</v>
      </c>
      <c r="M42" s="60">
        <f>M43+M44+M45</f>
        <v>125000</v>
      </c>
      <c r="N42" s="60">
        <f>N43+N44+N45</f>
        <v>0</v>
      </c>
      <c r="O42" s="60">
        <f t="shared" si="1"/>
        <v>100000</v>
      </c>
    </row>
    <row r="43" spans="1:16">
      <c r="A43" s="38"/>
      <c r="B43" s="38" t="str">
        <f t="shared" si="2"/>
        <v>a</v>
      </c>
      <c r="C43" s="68" t="s">
        <v>354</v>
      </c>
      <c r="D43" s="62" t="s">
        <v>355</v>
      </c>
      <c r="E43" s="63">
        <v>0</v>
      </c>
      <c r="F43" s="63">
        <v>0</v>
      </c>
      <c r="G43" s="63"/>
      <c r="H43" s="63"/>
      <c r="I43" s="63">
        <f t="shared" si="3"/>
        <v>0</v>
      </c>
      <c r="J43" s="63"/>
      <c r="K43" s="63"/>
      <c r="L43" s="63">
        <f t="shared" si="4"/>
        <v>0</v>
      </c>
      <c r="M43" s="63">
        <v>100000</v>
      </c>
      <c r="N43" s="63"/>
      <c r="O43" s="63">
        <f t="shared" si="1"/>
        <v>100000</v>
      </c>
      <c r="P43" s="70" t="s">
        <v>356</v>
      </c>
    </row>
    <row r="44" spans="1:16" hidden="1">
      <c r="A44" s="38"/>
      <c r="B44" s="38" t="str">
        <f t="shared" si="2"/>
        <v>b</v>
      </c>
      <c r="C44" s="68" t="s">
        <v>357</v>
      </c>
      <c r="D44" s="62" t="s">
        <v>358</v>
      </c>
      <c r="E44" s="63">
        <v>0</v>
      </c>
      <c r="F44" s="63">
        <v>0</v>
      </c>
      <c r="G44" s="63"/>
      <c r="H44" s="63"/>
      <c r="I44" s="63">
        <f t="shared" si="3"/>
        <v>0</v>
      </c>
      <c r="J44" s="63"/>
      <c r="K44" s="63"/>
      <c r="L44" s="63">
        <f t="shared" si="4"/>
        <v>0</v>
      </c>
      <c r="M44" s="63"/>
      <c r="N44" s="63"/>
      <c r="O44" s="63">
        <f t="shared" si="1"/>
        <v>0</v>
      </c>
      <c r="P44" s="70"/>
    </row>
    <row r="45" spans="1:16" ht="38.25">
      <c r="A45" s="38"/>
      <c r="B45" s="38" t="str">
        <f t="shared" si="2"/>
        <v>a</v>
      </c>
      <c r="C45" s="68" t="s">
        <v>359</v>
      </c>
      <c r="D45" s="62" t="s">
        <v>360</v>
      </c>
      <c r="E45" s="63">
        <v>10000</v>
      </c>
      <c r="F45" s="63">
        <v>10000</v>
      </c>
      <c r="G45" s="63"/>
      <c r="H45" s="63">
        <v>1740</v>
      </c>
      <c r="I45" s="63">
        <f t="shared" si="3"/>
        <v>0</v>
      </c>
      <c r="J45" s="63">
        <f>25000</f>
        <v>25000</v>
      </c>
      <c r="K45" s="63"/>
      <c r="L45" s="63">
        <f t="shared" si="4"/>
        <v>0</v>
      </c>
      <c r="M45" s="63">
        <f>25000</f>
        <v>25000</v>
      </c>
      <c r="N45" s="63"/>
      <c r="O45" s="63">
        <f t="shared" si="1"/>
        <v>0</v>
      </c>
      <c r="P45" s="70"/>
    </row>
    <row r="46" spans="1:16" ht="25.5">
      <c r="A46" s="38"/>
      <c r="B46" s="38" t="str">
        <f t="shared" si="2"/>
        <v>a</v>
      </c>
      <c r="C46" s="66" t="s">
        <v>361</v>
      </c>
      <c r="D46" s="59" t="s">
        <v>362</v>
      </c>
      <c r="E46" s="60">
        <v>30000</v>
      </c>
      <c r="F46" s="60">
        <v>30000</v>
      </c>
      <c r="G46" s="60"/>
      <c r="H46" s="60">
        <v>21669.200000000001</v>
      </c>
      <c r="I46" s="60">
        <f t="shared" si="3"/>
        <v>0</v>
      </c>
      <c r="J46" s="60">
        <v>30000</v>
      </c>
      <c r="K46" s="60"/>
      <c r="L46" s="60">
        <f t="shared" si="4"/>
        <v>0</v>
      </c>
      <c r="M46" s="60">
        <v>30000</v>
      </c>
      <c r="N46" s="60"/>
      <c r="O46" s="60">
        <f t="shared" si="1"/>
        <v>0</v>
      </c>
    </row>
    <row r="47" spans="1:16" ht="25.5">
      <c r="A47" s="38"/>
      <c r="B47" s="38" t="str">
        <f t="shared" si="2"/>
        <v>a</v>
      </c>
      <c r="C47" s="66" t="s">
        <v>363</v>
      </c>
      <c r="D47" s="59" t="s">
        <v>364</v>
      </c>
      <c r="E47" s="60">
        <v>5000</v>
      </c>
      <c r="F47" s="60">
        <v>5000</v>
      </c>
      <c r="G47" s="60"/>
      <c r="H47" s="60"/>
      <c r="I47" s="60">
        <f t="shared" si="3"/>
        <v>0</v>
      </c>
      <c r="J47" s="60">
        <v>10000</v>
      </c>
      <c r="K47" s="60"/>
      <c r="L47" s="60">
        <f t="shared" si="4"/>
        <v>0</v>
      </c>
      <c r="M47" s="60">
        <v>10000</v>
      </c>
      <c r="N47" s="60"/>
      <c r="O47" s="60">
        <f t="shared" si="1"/>
        <v>0</v>
      </c>
    </row>
    <row r="48" spans="1:16" ht="25.5">
      <c r="A48" s="38"/>
      <c r="B48" s="38" t="str">
        <f t="shared" si="2"/>
        <v>a</v>
      </c>
      <c r="C48" s="66" t="s">
        <v>365</v>
      </c>
      <c r="D48" s="59" t="s">
        <v>366</v>
      </c>
      <c r="E48" s="60">
        <v>50000</v>
      </c>
      <c r="F48" s="60">
        <v>50000</v>
      </c>
      <c r="G48" s="60"/>
      <c r="H48" s="60">
        <v>25613</v>
      </c>
      <c r="I48" s="60">
        <f t="shared" si="3"/>
        <v>0</v>
      </c>
      <c r="J48" s="60">
        <v>50000</v>
      </c>
      <c r="K48" s="60"/>
      <c r="L48" s="60">
        <f t="shared" si="4"/>
        <v>0</v>
      </c>
      <c r="M48" s="60">
        <v>50000</v>
      </c>
      <c r="N48" s="60"/>
      <c r="O48" s="60">
        <f t="shared" si="1"/>
        <v>0</v>
      </c>
    </row>
    <row r="49" spans="1:16" ht="51">
      <c r="A49" s="38"/>
      <c r="B49" s="38" t="str">
        <f t="shared" si="2"/>
        <v>a</v>
      </c>
      <c r="C49" s="66" t="s">
        <v>367</v>
      </c>
      <c r="D49" s="59" t="s">
        <v>368</v>
      </c>
      <c r="E49" s="60">
        <v>60000</v>
      </c>
      <c r="F49" s="60">
        <v>60000</v>
      </c>
      <c r="G49" s="60"/>
      <c r="H49" s="60">
        <v>13118.65</v>
      </c>
      <c r="I49" s="60">
        <f t="shared" si="3"/>
        <v>0</v>
      </c>
      <c r="J49" s="60">
        <v>100000</v>
      </c>
      <c r="K49" s="60"/>
      <c r="L49" s="60">
        <f t="shared" si="4"/>
        <v>0</v>
      </c>
      <c r="M49" s="60">
        <v>100000</v>
      </c>
      <c r="N49" s="60"/>
      <c r="O49" s="60">
        <f t="shared" si="1"/>
        <v>0</v>
      </c>
    </row>
    <row r="50" spans="1:16">
      <c r="A50" s="38"/>
      <c r="B50" s="38" t="str">
        <f t="shared" si="2"/>
        <v>a</v>
      </c>
      <c r="C50" s="66" t="s">
        <v>369</v>
      </c>
      <c r="D50" s="59" t="s">
        <v>370</v>
      </c>
      <c r="E50" s="60">
        <v>95000</v>
      </c>
      <c r="F50" s="60">
        <v>95000</v>
      </c>
      <c r="G50" s="60"/>
      <c r="H50" s="60">
        <v>74646.259999999995</v>
      </c>
      <c r="I50" s="60">
        <f t="shared" si="3"/>
        <v>0</v>
      </c>
      <c r="J50" s="60">
        <f>100000+20000</f>
        <v>120000</v>
      </c>
      <c r="K50" s="60"/>
      <c r="L50" s="60">
        <f t="shared" si="4"/>
        <v>0</v>
      </c>
      <c r="M50" s="60">
        <f>100000+20000</f>
        <v>120000</v>
      </c>
      <c r="N50" s="60"/>
      <c r="O50" s="60">
        <f t="shared" si="1"/>
        <v>0</v>
      </c>
      <c r="P50" s="29">
        <f>32+32+54</f>
        <v>118</v>
      </c>
    </row>
    <row r="51" spans="1:16">
      <c r="A51" s="38"/>
      <c r="B51" s="38" t="str">
        <f t="shared" si="2"/>
        <v>a</v>
      </c>
      <c r="C51" s="66" t="s">
        <v>371</v>
      </c>
      <c r="D51" s="59" t="s">
        <v>372</v>
      </c>
      <c r="E51" s="60">
        <v>45000</v>
      </c>
      <c r="F51" s="60">
        <v>45000</v>
      </c>
      <c r="G51" s="60"/>
      <c r="H51" s="60">
        <v>13793.05</v>
      </c>
      <c r="I51" s="60">
        <f t="shared" si="3"/>
        <v>0</v>
      </c>
      <c r="J51" s="60">
        <v>45000</v>
      </c>
      <c r="K51" s="60"/>
      <c r="L51" s="60">
        <f t="shared" si="4"/>
        <v>0</v>
      </c>
      <c r="M51" s="60">
        <v>45000</v>
      </c>
      <c r="N51" s="60"/>
      <c r="O51" s="60">
        <f t="shared" si="1"/>
        <v>0</v>
      </c>
    </row>
    <row r="52" spans="1:16">
      <c r="A52" s="38"/>
      <c r="B52" s="38" t="str">
        <f t="shared" si="2"/>
        <v>a</v>
      </c>
      <c r="C52" s="66" t="s">
        <v>373</v>
      </c>
      <c r="D52" s="59" t="s">
        <v>374</v>
      </c>
      <c r="E52" s="60">
        <f>SUM(E53:E59)</f>
        <v>463000</v>
      </c>
      <c r="F52" s="60">
        <f>SUM(F53:F59)</f>
        <v>463000</v>
      </c>
      <c r="G52" s="60">
        <f>SUM(G53:G59)</f>
        <v>0</v>
      </c>
      <c r="H52" s="60">
        <f>SUM(H53:H59)</f>
        <v>323489.98</v>
      </c>
      <c r="I52" s="60">
        <f t="shared" si="3"/>
        <v>0</v>
      </c>
      <c r="J52" s="60">
        <f>SUM(J53:J59)</f>
        <v>699000</v>
      </c>
      <c r="K52" s="60">
        <f>SUM(K53:K59)</f>
        <v>0</v>
      </c>
      <c r="L52" s="60">
        <f t="shared" si="4"/>
        <v>0</v>
      </c>
      <c r="M52" s="60">
        <f>SUM(M53:M59)</f>
        <v>699000</v>
      </c>
      <c r="N52" s="60">
        <f>SUM(N53:N59)</f>
        <v>0</v>
      </c>
      <c r="O52" s="60">
        <f t="shared" si="1"/>
        <v>0</v>
      </c>
    </row>
    <row r="53" spans="1:16">
      <c r="A53" s="38"/>
      <c r="B53" s="38" t="str">
        <f t="shared" si="2"/>
        <v>a</v>
      </c>
      <c r="C53" s="68" t="s">
        <v>375</v>
      </c>
      <c r="D53" s="62" t="s">
        <v>376</v>
      </c>
      <c r="E53" s="63">
        <v>250000</v>
      </c>
      <c r="F53" s="63">
        <v>250000</v>
      </c>
      <c r="G53" s="63"/>
      <c r="H53" s="63">
        <v>144434.76999999999</v>
      </c>
      <c r="I53" s="63">
        <f t="shared" si="3"/>
        <v>0</v>
      </c>
      <c r="J53" s="63">
        <f>250000+50000</f>
        <v>300000</v>
      </c>
      <c r="K53" s="63"/>
      <c r="L53" s="63">
        <f t="shared" si="4"/>
        <v>0</v>
      </c>
      <c r="M53" s="63">
        <f>250000+50000</f>
        <v>300000</v>
      </c>
      <c r="N53" s="63"/>
      <c r="O53" s="63">
        <f t="shared" si="1"/>
        <v>0</v>
      </c>
    </row>
    <row r="54" spans="1:16">
      <c r="A54" s="38"/>
      <c r="B54" s="38" t="str">
        <f t="shared" si="2"/>
        <v>a</v>
      </c>
      <c r="C54" s="68" t="s">
        <v>377</v>
      </c>
      <c r="D54" s="62" t="s">
        <v>378</v>
      </c>
      <c r="E54" s="63">
        <v>55000</v>
      </c>
      <c r="F54" s="63">
        <v>55000</v>
      </c>
      <c r="G54" s="63"/>
      <c r="H54" s="63">
        <v>63912.37</v>
      </c>
      <c r="I54" s="63">
        <f t="shared" si="3"/>
        <v>0</v>
      </c>
      <c r="J54" s="63">
        <f>100000+50000</f>
        <v>150000</v>
      </c>
      <c r="K54" s="63"/>
      <c r="L54" s="63">
        <f t="shared" si="4"/>
        <v>0</v>
      </c>
      <c r="M54" s="63">
        <f>100000+50000</f>
        <v>150000</v>
      </c>
      <c r="N54" s="63"/>
      <c r="O54" s="63">
        <f t="shared" si="1"/>
        <v>0</v>
      </c>
    </row>
    <row r="55" spans="1:16">
      <c r="A55" s="38"/>
      <c r="B55" s="38" t="str">
        <f t="shared" si="2"/>
        <v>a</v>
      </c>
      <c r="C55" s="68" t="s">
        <v>379</v>
      </c>
      <c r="D55" s="62" t="s">
        <v>380</v>
      </c>
      <c r="E55" s="63">
        <v>110000</v>
      </c>
      <c r="F55" s="63">
        <v>110000</v>
      </c>
      <c r="G55" s="63"/>
      <c r="H55" s="63">
        <v>113342.84</v>
      </c>
      <c r="I55" s="63">
        <f t="shared" si="3"/>
        <v>0</v>
      </c>
      <c r="J55" s="63">
        <f>150000+50000</f>
        <v>200000</v>
      </c>
      <c r="K55" s="63"/>
      <c r="L55" s="63">
        <f t="shared" si="4"/>
        <v>0</v>
      </c>
      <c r="M55" s="63">
        <f>150000+50000</f>
        <v>200000</v>
      </c>
      <c r="N55" s="63"/>
      <c r="O55" s="63">
        <f t="shared" si="1"/>
        <v>0</v>
      </c>
    </row>
    <row r="56" spans="1:16">
      <c r="A56" s="38"/>
      <c r="B56" s="38" t="str">
        <f t="shared" si="2"/>
        <v>a</v>
      </c>
      <c r="C56" s="68" t="s">
        <v>381</v>
      </c>
      <c r="D56" s="62" t="s">
        <v>382</v>
      </c>
      <c r="E56" s="63">
        <v>0</v>
      </c>
      <c r="F56" s="63">
        <v>0</v>
      </c>
      <c r="G56" s="63"/>
      <c r="H56" s="63">
        <v>0</v>
      </c>
      <c r="I56" s="63">
        <f t="shared" si="3"/>
        <v>0</v>
      </c>
      <c r="J56" s="63">
        <v>1000</v>
      </c>
      <c r="K56" s="63"/>
      <c r="L56" s="63">
        <f t="shared" si="4"/>
        <v>0</v>
      </c>
      <c r="M56" s="63">
        <v>1000</v>
      </c>
      <c r="N56" s="63"/>
      <c r="O56" s="63">
        <f t="shared" si="1"/>
        <v>0</v>
      </c>
    </row>
    <row r="57" spans="1:16" ht="38.25">
      <c r="A57" s="38"/>
      <c r="B57" s="38" t="str">
        <f t="shared" si="2"/>
        <v>a</v>
      </c>
      <c r="C57" s="68" t="s">
        <v>383</v>
      </c>
      <c r="D57" s="62" t="s">
        <v>384</v>
      </c>
      <c r="E57" s="63">
        <v>23000</v>
      </c>
      <c r="F57" s="63">
        <v>23000</v>
      </c>
      <c r="G57" s="63"/>
      <c r="H57" s="63"/>
      <c r="I57" s="63">
        <f t="shared" si="3"/>
        <v>0</v>
      </c>
      <c r="J57" s="63">
        <v>23000</v>
      </c>
      <c r="K57" s="63"/>
      <c r="L57" s="63">
        <f t="shared" si="4"/>
        <v>0</v>
      </c>
      <c r="M57" s="63">
        <v>23000</v>
      </c>
      <c r="N57" s="63"/>
      <c r="O57" s="63">
        <f t="shared" si="1"/>
        <v>0</v>
      </c>
    </row>
    <row r="58" spans="1:16" ht="38.25">
      <c r="A58" s="38"/>
      <c r="B58" s="38" t="str">
        <f t="shared" si="2"/>
        <v>a</v>
      </c>
      <c r="C58" s="68" t="s">
        <v>385</v>
      </c>
      <c r="D58" s="62" t="s">
        <v>386</v>
      </c>
      <c r="E58" s="63">
        <v>25000</v>
      </c>
      <c r="F58" s="63">
        <v>25000</v>
      </c>
      <c r="G58" s="63"/>
      <c r="H58" s="63">
        <v>1800</v>
      </c>
      <c r="I58" s="63">
        <f t="shared" si="3"/>
        <v>0</v>
      </c>
      <c r="J58" s="63">
        <v>25000</v>
      </c>
      <c r="K58" s="63"/>
      <c r="L58" s="63">
        <f t="shared" si="4"/>
        <v>0</v>
      </c>
      <c r="M58" s="63">
        <v>25000</v>
      </c>
      <c r="N58" s="63"/>
      <c r="O58" s="63">
        <f t="shared" si="1"/>
        <v>0</v>
      </c>
    </row>
    <row r="59" spans="1:16" ht="38.25" hidden="1">
      <c r="A59" s="38"/>
      <c r="B59" s="38" t="str">
        <f t="shared" si="2"/>
        <v>b</v>
      </c>
      <c r="C59" s="68" t="s">
        <v>387</v>
      </c>
      <c r="D59" s="62" t="s">
        <v>388</v>
      </c>
      <c r="E59" s="63">
        <v>0</v>
      </c>
      <c r="F59" s="63">
        <v>0</v>
      </c>
      <c r="G59" s="63"/>
      <c r="H59" s="63"/>
      <c r="I59" s="63">
        <f t="shared" si="3"/>
        <v>0</v>
      </c>
      <c r="J59" s="63"/>
      <c r="K59" s="63"/>
      <c r="L59" s="63">
        <f t="shared" si="4"/>
        <v>0</v>
      </c>
      <c r="M59" s="63"/>
      <c r="N59" s="63"/>
      <c r="O59" s="63">
        <f t="shared" si="1"/>
        <v>0</v>
      </c>
    </row>
    <row r="60" spans="1:16" ht="38.25" hidden="1">
      <c r="A60" s="38"/>
      <c r="B60" s="38" t="str">
        <f t="shared" si="2"/>
        <v>b</v>
      </c>
      <c r="C60" s="66" t="s">
        <v>389</v>
      </c>
      <c r="D60" s="59" t="s">
        <v>390</v>
      </c>
      <c r="E60" s="60"/>
      <c r="F60" s="60"/>
      <c r="G60" s="60"/>
      <c r="H60" s="60"/>
      <c r="I60" s="60">
        <f t="shared" si="3"/>
        <v>0</v>
      </c>
      <c r="J60" s="60"/>
      <c r="K60" s="60"/>
      <c r="L60" s="60">
        <f t="shared" si="4"/>
        <v>0</v>
      </c>
      <c r="M60" s="60"/>
      <c r="N60" s="60"/>
      <c r="O60" s="60">
        <f t="shared" si="1"/>
        <v>0</v>
      </c>
    </row>
    <row r="61" spans="1:16" ht="25.5">
      <c r="A61" s="38"/>
      <c r="B61" s="38" t="str">
        <f t="shared" si="2"/>
        <v>a</v>
      </c>
      <c r="C61" s="66" t="s">
        <v>391</v>
      </c>
      <c r="D61" s="59" t="s">
        <v>392</v>
      </c>
      <c r="E61" s="60"/>
      <c r="F61" s="60"/>
      <c r="G61" s="60"/>
      <c r="H61" s="60">
        <v>1910</v>
      </c>
      <c r="I61" s="60">
        <f t="shared" si="3"/>
        <v>0</v>
      </c>
      <c r="J61" s="60"/>
      <c r="K61" s="60"/>
      <c r="L61" s="60">
        <f t="shared" si="4"/>
        <v>0</v>
      </c>
      <c r="M61" s="60"/>
      <c r="N61" s="60"/>
      <c r="O61" s="60">
        <f t="shared" si="1"/>
        <v>0</v>
      </c>
    </row>
    <row r="62" spans="1:16">
      <c r="A62" s="38"/>
      <c r="B62" s="38" t="str">
        <f t="shared" si="2"/>
        <v>a</v>
      </c>
      <c r="C62" s="65" t="s">
        <v>393</v>
      </c>
      <c r="D62" s="56" t="s">
        <v>394</v>
      </c>
      <c r="E62" s="57">
        <v>31000</v>
      </c>
      <c r="F62" s="57">
        <v>31000</v>
      </c>
      <c r="G62" s="57"/>
      <c r="H62" s="57">
        <v>6805.02</v>
      </c>
      <c r="I62" s="57">
        <f t="shared" si="3"/>
        <v>0</v>
      </c>
      <c r="J62" s="57">
        <v>35000</v>
      </c>
      <c r="K62" s="57"/>
      <c r="L62" s="57">
        <f t="shared" si="4"/>
        <v>0</v>
      </c>
      <c r="M62" s="57">
        <v>35000</v>
      </c>
      <c r="N62" s="57"/>
      <c r="O62" s="57">
        <f t="shared" si="1"/>
        <v>0</v>
      </c>
    </row>
    <row r="63" spans="1:16" hidden="1">
      <c r="A63" s="38"/>
      <c r="B63" s="38" t="str">
        <f t="shared" si="2"/>
        <v>b</v>
      </c>
      <c r="C63" s="65" t="s">
        <v>395</v>
      </c>
      <c r="D63" s="56" t="s">
        <v>396</v>
      </c>
      <c r="E63" s="57">
        <v>0</v>
      </c>
      <c r="F63" s="57">
        <v>0</v>
      </c>
      <c r="G63" s="57"/>
      <c r="H63" s="57"/>
      <c r="I63" s="57">
        <f t="shared" si="3"/>
        <v>0</v>
      </c>
      <c r="J63" s="57"/>
      <c r="K63" s="57"/>
      <c r="L63" s="57">
        <f t="shared" si="4"/>
        <v>0</v>
      </c>
      <c r="M63" s="57"/>
      <c r="N63" s="57"/>
      <c r="O63" s="57">
        <f t="shared" si="1"/>
        <v>0</v>
      </c>
    </row>
    <row r="64" spans="1:16">
      <c r="A64" s="38"/>
      <c r="B64" s="38" t="str">
        <f t="shared" si="2"/>
        <v>a</v>
      </c>
      <c r="C64" s="65" t="s">
        <v>397</v>
      </c>
      <c r="D64" s="56" t="s">
        <v>398</v>
      </c>
      <c r="E64" s="57">
        <v>0</v>
      </c>
      <c r="F64" s="57">
        <v>0</v>
      </c>
      <c r="G64" s="57"/>
      <c r="H64" s="57">
        <v>2142</v>
      </c>
      <c r="I64" s="57">
        <f t="shared" si="3"/>
        <v>0</v>
      </c>
      <c r="J64" s="57">
        <v>3000</v>
      </c>
      <c r="K64" s="57"/>
      <c r="L64" s="57">
        <f t="shared" si="4"/>
        <v>0</v>
      </c>
      <c r="M64" s="57">
        <v>3000</v>
      </c>
      <c r="N64" s="57"/>
      <c r="O64" s="57">
        <f t="shared" si="1"/>
        <v>0</v>
      </c>
    </row>
    <row r="65" spans="1:16" ht="25.5">
      <c r="A65" s="38"/>
      <c r="B65" s="38" t="str">
        <f t="shared" si="2"/>
        <v>a</v>
      </c>
      <c r="C65" s="65" t="s">
        <v>399</v>
      </c>
      <c r="D65" s="56" t="s">
        <v>400</v>
      </c>
      <c r="E65" s="57">
        <v>15000</v>
      </c>
      <c r="F65" s="57">
        <v>15000</v>
      </c>
      <c r="G65" s="57"/>
      <c r="H65" s="57"/>
      <c r="I65" s="57">
        <f t="shared" si="3"/>
        <v>0</v>
      </c>
      <c r="J65" s="57">
        <f>15000+22000</f>
        <v>37000</v>
      </c>
      <c r="K65" s="57"/>
      <c r="L65" s="57">
        <f t="shared" si="4"/>
        <v>0</v>
      </c>
      <c r="M65" s="57">
        <v>37000</v>
      </c>
      <c r="N65" s="57"/>
      <c r="O65" s="57">
        <f t="shared" si="1"/>
        <v>0</v>
      </c>
      <c r="P65" s="70" t="s">
        <v>401</v>
      </c>
    </row>
    <row r="66" spans="1:16" ht="25.5">
      <c r="A66" s="38"/>
      <c r="B66" s="38" t="str">
        <f t="shared" si="2"/>
        <v>a</v>
      </c>
      <c r="C66" s="65" t="s">
        <v>402</v>
      </c>
      <c r="D66" s="56" t="s">
        <v>403</v>
      </c>
      <c r="E66" s="57">
        <f>SUM(E67:E72)</f>
        <v>460000</v>
      </c>
      <c r="F66" s="57">
        <f>SUM(F67:F72)</f>
        <v>460000</v>
      </c>
      <c r="G66" s="57">
        <f>SUM(G67:G72)</f>
        <v>0</v>
      </c>
      <c r="H66" s="57">
        <f>SUM(H67:H72)</f>
        <v>142617.35</v>
      </c>
      <c r="I66" s="57">
        <f t="shared" si="3"/>
        <v>0</v>
      </c>
      <c r="J66" s="57">
        <f>SUM(J67:J72)</f>
        <v>316000</v>
      </c>
      <c r="K66" s="57">
        <f>SUM(K67:K72)</f>
        <v>0</v>
      </c>
      <c r="L66" s="57">
        <f t="shared" si="4"/>
        <v>0</v>
      </c>
      <c r="M66" s="57">
        <f>SUM(M67:M72)</f>
        <v>320000</v>
      </c>
      <c r="N66" s="57">
        <f>SUM(N67:N72)</f>
        <v>0</v>
      </c>
      <c r="O66" s="57">
        <f t="shared" si="1"/>
        <v>4000</v>
      </c>
    </row>
    <row r="67" spans="1:16">
      <c r="A67" s="38"/>
      <c r="B67" s="38" t="str">
        <f t="shared" si="2"/>
        <v>a</v>
      </c>
      <c r="C67" s="66" t="s">
        <v>404</v>
      </c>
      <c r="D67" s="59" t="s">
        <v>405</v>
      </c>
      <c r="E67" s="60">
        <v>350000</v>
      </c>
      <c r="F67" s="60">
        <v>350000</v>
      </c>
      <c r="G67" s="60"/>
      <c r="H67" s="60">
        <v>88458.37</v>
      </c>
      <c r="I67" s="60">
        <f t="shared" si="3"/>
        <v>0</v>
      </c>
      <c r="J67" s="60">
        <v>200000</v>
      </c>
      <c r="K67" s="60"/>
      <c r="L67" s="60">
        <f t="shared" si="4"/>
        <v>0</v>
      </c>
      <c r="M67" s="60">
        <v>200000</v>
      </c>
      <c r="N67" s="60"/>
      <c r="O67" s="60">
        <f t="shared" si="1"/>
        <v>0</v>
      </c>
    </row>
    <row r="68" spans="1:16">
      <c r="A68" s="38"/>
      <c r="B68" s="38" t="str">
        <f t="shared" si="2"/>
        <v>a</v>
      </c>
      <c r="C68" s="66" t="s">
        <v>406</v>
      </c>
      <c r="D68" s="59" t="s">
        <v>407</v>
      </c>
      <c r="E68" s="60">
        <v>75000</v>
      </c>
      <c r="F68" s="60">
        <v>75000</v>
      </c>
      <c r="G68" s="60"/>
      <c r="H68" s="60">
        <v>37132.28</v>
      </c>
      <c r="I68" s="60">
        <f t="shared" si="3"/>
        <v>0</v>
      </c>
      <c r="J68" s="60">
        <v>80000</v>
      </c>
      <c r="K68" s="60"/>
      <c r="L68" s="60">
        <f t="shared" si="4"/>
        <v>0</v>
      </c>
      <c r="M68" s="60">
        <v>80000</v>
      </c>
      <c r="N68" s="60"/>
      <c r="O68" s="60">
        <f t="shared" si="1"/>
        <v>0</v>
      </c>
    </row>
    <row r="69" spans="1:16" ht="25.5">
      <c r="A69" s="38"/>
      <c r="B69" s="38" t="str">
        <f t="shared" si="2"/>
        <v>a</v>
      </c>
      <c r="C69" s="66" t="s">
        <v>408</v>
      </c>
      <c r="D69" s="59" t="s">
        <v>409</v>
      </c>
      <c r="E69" s="60">
        <v>30000</v>
      </c>
      <c r="F69" s="60">
        <v>30000</v>
      </c>
      <c r="G69" s="60"/>
      <c r="H69" s="60">
        <v>12626.7</v>
      </c>
      <c r="I69" s="60">
        <f t="shared" si="3"/>
        <v>0</v>
      </c>
      <c r="J69" s="60">
        <v>30000</v>
      </c>
      <c r="K69" s="60"/>
      <c r="L69" s="60">
        <f t="shared" si="4"/>
        <v>0</v>
      </c>
      <c r="M69" s="60">
        <v>30000</v>
      </c>
      <c r="N69" s="60"/>
      <c r="O69" s="60">
        <f t="shared" ref="O69:O132" si="5">M69-J69</f>
        <v>0</v>
      </c>
    </row>
    <row r="70" spans="1:16" ht="25.5">
      <c r="A70" s="38"/>
      <c r="B70" s="38" t="str">
        <f t="shared" ref="B70:B133" si="6">IF(OR(E70&lt;&gt;0,F70&lt;&gt;0,G70&lt;&gt;0,H70&lt;&gt;0,J70&lt;&gt;0,M70&lt;&gt;0),"a","b")</f>
        <v>a</v>
      </c>
      <c r="C70" s="66" t="s">
        <v>410</v>
      </c>
      <c r="D70" s="59" t="s">
        <v>411</v>
      </c>
      <c r="E70" s="60">
        <v>5000</v>
      </c>
      <c r="F70" s="60">
        <v>5000</v>
      </c>
      <c r="G70" s="60"/>
      <c r="H70" s="60">
        <v>4400</v>
      </c>
      <c r="I70" s="60">
        <f t="shared" si="3"/>
        <v>0</v>
      </c>
      <c r="J70" s="60">
        <v>6000</v>
      </c>
      <c r="K70" s="60"/>
      <c r="L70" s="60">
        <f t="shared" si="4"/>
        <v>0</v>
      </c>
      <c r="M70" s="60">
        <v>10000</v>
      </c>
      <c r="N70" s="60"/>
      <c r="O70" s="60">
        <f t="shared" si="5"/>
        <v>4000</v>
      </c>
    </row>
    <row r="71" spans="1:16" ht="25.5" hidden="1">
      <c r="A71" s="38"/>
      <c r="B71" s="38" t="str">
        <f t="shared" si="6"/>
        <v>b</v>
      </c>
      <c r="C71" s="66" t="s">
        <v>412</v>
      </c>
      <c r="D71" s="59" t="s">
        <v>413</v>
      </c>
      <c r="E71" s="60">
        <v>0</v>
      </c>
      <c r="F71" s="60">
        <v>0</v>
      </c>
      <c r="G71" s="60"/>
      <c r="H71" s="60"/>
      <c r="I71" s="60">
        <f t="shared" si="3"/>
        <v>0</v>
      </c>
      <c r="J71" s="60"/>
      <c r="K71" s="60"/>
      <c r="L71" s="60">
        <f t="shared" si="4"/>
        <v>0</v>
      </c>
      <c r="M71" s="60"/>
      <c r="N71" s="60"/>
      <c r="O71" s="60">
        <f t="shared" si="5"/>
        <v>0</v>
      </c>
    </row>
    <row r="72" spans="1:16" ht="38.25" hidden="1">
      <c r="A72" s="38"/>
      <c r="B72" s="38" t="str">
        <f t="shared" si="6"/>
        <v>b</v>
      </c>
      <c r="C72" s="66" t="s">
        <v>414</v>
      </c>
      <c r="D72" s="59" t="s">
        <v>415</v>
      </c>
      <c r="E72" s="60">
        <v>0</v>
      </c>
      <c r="F72" s="60">
        <v>0</v>
      </c>
      <c r="G72" s="60"/>
      <c r="H72" s="60"/>
      <c r="I72" s="60">
        <f t="shared" si="3"/>
        <v>0</v>
      </c>
      <c r="J72" s="60"/>
      <c r="K72" s="60"/>
      <c r="L72" s="60">
        <f t="shared" si="4"/>
        <v>0</v>
      </c>
      <c r="M72" s="60"/>
      <c r="N72" s="60"/>
      <c r="O72" s="60">
        <f t="shared" si="5"/>
        <v>0</v>
      </c>
    </row>
    <row r="73" spans="1:16" ht="25.5" hidden="1">
      <c r="A73" s="38"/>
      <c r="B73" s="38" t="str">
        <f t="shared" si="6"/>
        <v>b</v>
      </c>
      <c r="C73" s="65" t="s">
        <v>416</v>
      </c>
      <c r="D73" s="56" t="s">
        <v>417</v>
      </c>
      <c r="E73" s="57">
        <v>0</v>
      </c>
      <c r="F73" s="57">
        <v>0</v>
      </c>
      <c r="G73" s="57">
        <v>0</v>
      </c>
      <c r="H73" s="57">
        <v>0</v>
      </c>
      <c r="I73" s="57">
        <f t="shared" si="3"/>
        <v>0</v>
      </c>
      <c r="J73" s="57">
        <v>0</v>
      </c>
      <c r="K73" s="57">
        <v>0</v>
      </c>
      <c r="L73" s="57">
        <f t="shared" si="4"/>
        <v>0</v>
      </c>
      <c r="M73" s="57">
        <v>0</v>
      </c>
      <c r="N73" s="57">
        <v>0</v>
      </c>
      <c r="O73" s="57">
        <f t="shared" si="5"/>
        <v>0</v>
      </c>
    </row>
    <row r="74" spans="1:16">
      <c r="A74" s="38"/>
      <c r="B74" s="38" t="str">
        <f t="shared" si="6"/>
        <v>a</v>
      </c>
      <c r="C74" s="65" t="s">
        <v>418</v>
      </c>
      <c r="D74" s="56" t="s">
        <v>419</v>
      </c>
      <c r="E74" s="57">
        <f>SUM(E75:E88)</f>
        <v>552000</v>
      </c>
      <c r="F74" s="57">
        <f>SUM(F75:F88)</f>
        <v>852000</v>
      </c>
      <c r="G74" s="57">
        <f>SUM(G75:G88)</f>
        <v>0</v>
      </c>
      <c r="H74" s="57">
        <f>SUM(H75:H88)</f>
        <v>646487.69999999995</v>
      </c>
      <c r="I74" s="57">
        <f t="shared" si="3"/>
        <v>0</v>
      </c>
      <c r="J74" s="57">
        <f>SUM(J75:J88)</f>
        <v>1087000</v>
      </c>
      <c r="K74" s="57">
        <f>SUM(K75:K88)</f>
        <v>0</v>
      </c>
      <c r="L74" s="57">
        <f t="shared" si="4"/>
        <v>0</v>
      </c>
      <c r="M74" s="57">
        <f>SUM(M75:M88)</f>
        <v>1269000</v>
      </c>
      <c r="N74" s="57">
        <f>SUM(N75:N88)</f>
        <v>0</v>
      </c>
      <c r="O74" s="57">
        <f t="shared" si="5"/>
        <v>182000</v>
      </c>
    </row>
    <row r="75" spans="1:16" hidden="1">
      <c r="A75" s="38"/>
      <c r="B75" s="38" t="str">
        <f t="shared" si="6"/>
        <v>b</v>
      </c>
      <c r="C75" s="66" t="s">
        <v>420</v>
      </c>
      <c r="D75" s="59" t="s">
        <v>421</v>
      </c>
      <c r="E75" s="60">
        <v>0</v>
      </c>
      <c r="F75" s="60">
        <v>0</v>
      </c>
      <c r="G75" s="60"/>
      <c r="H75" s="60"/>
      <c r="I75" s="60">
        <f t="shared" si="3"/>
        <v>0</v>
      </c>
      <c r="J75" s="60"/>
      <c r="K75" s="60"/>
      <c r="L75" s="60">
        <f t="shared" si="4"/>
        <v>0</v>
      </c>
      <c r="M75" s="60"/>
      <c r="N75" s="60"/>
      <c r="O75" s="60">
        <f t="shared" si="5"/>
        <v>0</v>
      </c>
    </row>
    <row r="76" spans="1:16" ht="25.5" hidden="1">
      <c r="A76" s="38"/>
      <c r="B76" s="38" t="str">
        <f t="shared" si="6"/>
        <v>b</v>
      </c>
      <c r="C76" s="66" t="s">
        <v>422</v>
      </c>
      <c r="D76" s="59" t="s">
        <v>423</v>
      </c>
      <c r="E76" s="60">
        <v>0</v>
      </c>
      <c r="F76" s="60">
        <v>0</v>
      </c>
      <c r="G76" s="60"/>
      <c r="H76" s="60"/>
      <c r="I76" s="60">
        <f t="shared" si="3"/>
        <v>0</v>
      </c>
      <c r="J76" s="60"/>
      <c r="K76" s="60"/>
      <c r="L76" s="60">
        <f t="shared" si="4"/>
        <v>0</v>
      </c>
      <c r="M76" s="60"/>
      <c r="N76" s="60"/>
      <c r="O76" s="60">
        <f t="shared" si="5"/>
        <v>0</v>
      </c>
    </row>
    <row r="77" spans="1:16" ht="64.5">
      <c r="A77" s="38"/>
      <c r="B77" s="38" t="str">
        <f t="shared" si="6"/>
        <v>a</v>
      </c>
      <c r="C77" s="66" t="s">
        <v>424</v>
      </c>
      <c r="D77" s="59" t="s">
        <v>425</v>
      </c>
      <c r="E77" s="60">
        <v>0</v>
      </c>
      <c r="F77" s="60">
        <v>0</v>
      </c>
      <c r="G77" s="60"/>
      <c r="H77" s="60">
        <v>5800</v>
      </c>
      <c r="I77" s="60">
        <f t="shared" si="3"/>
        <v>0</v>
      </c>
      <c r="J77" s="71">
        <v>9000</v>
      </c>
      <c r="K77" s="71"/>
      <c r="L77" s="71">
        <f t="shared" si="4"/>
        <v>0</v>
      </c>
      <c r="M77" s="71">
        <v>10000</v>
      </c>
      <c r="N77" s="60"/>
      <c r="O77" s="60">
        <f t="shared" si="5"/>
        <v>1000</v>
      </c>
      <c r="P77" s="72" t="s">
        <v>426</v>
      </c>
    </row>
    <row r="78" spans="1:16" ht="38.25">
      <c r="A78" s="38"/>
      <c r="B78" s="38" t="str">
        <f t="shared" si="6"/>
        <v>a</v>
      </c>
      <c r="C78" s="66" t="s">
        <v>427</v>
      </c>
      <c r="D78" s="59" t="s">
        <v>428</v>
      </c>
      <c r="E78" s="60">
        <v>0</v>
      </c>
      <c r="F78" s="60">
        <v>0</v>
      </c>
      <c r="G78" s="60"/>
      <c r="H78" s="60"/>
      <c r="I78" s="60">
        <f t="shared" si="3"/>
        <v>0</v>
      </c>
      <c r="J78" s="60"/>
      <c r="K78" s="60"/>
      <c r="L78" s="60">
        <f t="shared" si="4"/>
        <v>0</v>
      </c>
      <c r="M78" s="60">
        <v>100000</v>
      </c>
      <c r="N78" s="60"/>
      <c r="O78" s="60">
        <f t="shared" si="5"/>
        <v>100000</v>
      </c>
      <c r="P78" s="70" t="s">
        <v>429</v>
      </c>
    </row>
    <row r="79" spans="1:16">
      <c r="A79" s="38"/>
      <c r="B79" s="38" t="str">
        <f t="shared" si="6"/>
        <v>a</v>
      </c>
      <c r="C79" s="66" t="s">
        <v>430</v>
      </c>
      <c r="D79" s="59" t="s">
        <v>431</v>
      </c>
      <c r="E79" s="60">
        <v>60000</v>
      </c>
      <c r="F79" s="60">
        <v>60000</v>
      </c>
      <c r="G79" s="60"/>
      <c r="H79" s="60">
        <v>500</v>
      </c>
      <c r="I79" s="60">
        <f t="shared" si="3"/>
        <v>0</v>
      </c>
      <c r="J79" s="60">
        <v>30000</v>
      </c>
      <c r="K79" s="60"/>
      <c r="L79" s="60">
        <f t="shared" si="4"/>
        <v>0</v>
      </c>
      <c r="M79" s="60">
        <v>30000</v>
      </c>
      <c r="N79" s="60"/>
      <c r="O79" s="60">
        <f t="shared" si="5"/>
        <v>0</v>
      </c>
    </row>
    <row r="80" spans="1:16" ht="38.25" hidden="1">
      <c r="A80" s="38"/>
      <c r="B80" s="38" t="str">
        <f t="shared" si="6"/>
        <v>b</v>
      </c>
      <c r="C80" s="66" t="s">
        <v>432</v>
      </c>
      <c r="D80" s="59" t="s">
        <v>433</v>
      </c>
      <c r="E80" s="60">
        <v>0</v>
      </c>
      <c r="F80" s="60">
        <v>0</v>
      </c>
      <c r="G80" s="60"/>
      <c r="H80" s="60">
        <v>0</v>
      </c>
      <c r="I80" s="60">
        <f t="shared" si="3"/>
        <v>0</v>
      </c>
      <c r="J80" s="60"/>
      <c r="K80" s="60"/>
      <c r="L80" s="60">
        <f t="shared" si="4"/>
        <v>0</v>
      </c>
      <c r="M80" s="60"/>
      <c r="N80" s="60"/>
      <c r="O80" s="60">
        <f t="shared" si="5"/>
        <v>0</v>
      </c>
    </row>
    <row r="81" spans="1:16" ht="25.5">
      <c r="A81" s="38"/>
      <c r="B81" s="38" t="str">
        <f t="shared" si="6"/>
        <v>a</v>
      </c>
      <c r="C81" s="66" t="s">
        <v>434</v>
      </c>
      <c r="D81" s="59" t="s">
        <v>435</v>
      </c>
      <c r="E81" s="60">
        <v>15000</v>
      </c>
      <c r="F81" s="60">
        <v>15000</v>
      </c>
      <c r="G81" s="60"/>
      <c r="H81" s="60">
        <v>3764.36</v>
      </c>
      <c r="I81" s="60">
        <f t="shared" si="3"/>
        <v>0</v>
      </c>
      <c r="J81" s="60">
        <v>15000</v>
      </c>
      <c r="K81" s="60"/>
      <c r="L81" s="60">
        <f t="shared" si="4"/>
        <v>0</v>
      </c>
      <c r="M81" s="60">
        <v>15000</v>
      </c>
      <c r="N81" s="60"/>
      <c r="O81" s="60">
        <f t="shared" si="5"/>
        <v>0</v>
      </c>
    </row>
    <row r="82" spans="1:16">
      <c r="A82" s="38"/>
      <c r="B82" s="38" t="str">
        <f t="shared" si="6"/>
        <v>a</v>
      </c>
      <c r="C82" s="66" t="s">
        <v>436</v>
      </c>
      <c r="D82" s="59" t="s">
        <v>437</v>
      </c>
      <c r="E82" s="60">
        <v>1000</v>
      </c>
      <c r="F82" s="60">
        <v>1000</v>
      </c>
      <c r="G82" s="60"/>
      <c r="H82" s="60">
        <v>0</v>
      </c>
      <c r="I82" s="60">
        <f t="shared" si="3"/>
        <v>0</v>
      </c>
      <c r="J82" s="60">
        <v>1000</v>
      </c>
      <c r="K82" s="60"/>
      <c r="L82" s="60">
        <f t="shared" si="4"/>
        <v>0</v>
      </c>
      <c r="M82" s="60">
        <v>1000</v>
      </c>
      <c r="N82" s="60"/>
      <c r="O82" s="60">
        <f t="shared" si="5"/>
        <v>0</v>
      </c>
    </row>
    <row r="83" spans="1:16" hidden="1">
      <c r="A83" s="38"/>
      <c r="B83" s="38" t="str">
        <f t="shared" si="6"/>
        <v>b</v>
      </c>
      <c r="C83" s="66" t="s">
        <v>438</v>
      </c>
      <c r="D83" s="59" t="s">
        <v>439</v>
      </c>
      <c r="E83" s="60">
        <v>0</v>
      </c>
      <c r="F83" s="60">
        <v>0</v>
      </c>
      <c r="G83" s="60"/>
      <c r="H83" s="60"/>
      <c r="I83" s="60">
        <f t="shared" si="3"/>
        <v>0</v>
      </c>
      <c r="J83" s="60"/>
      <c r="K83" s="60"/>
      <c r="L83" s="60">
        <f t="shared" si="4"/>
        <v>0</v>
      </c>
      <c r="M83" s="60"/>
      <c r="N83" s="60"/>
      <c r="O83" s="60">
        <f t="shared" si="5"/>
        <v>0</v>
      </c>
    </row>
    <row r="84" spans="1:16">
      <c r="A84" s="38"/>
      <c r="B84" s="38" t="str">
        <f t="shared" si="6"/>
        <v>a</v>
      </c>
      <c r="C84" s="66" t="s">
        <v>440</v>
      </c>
      <c r="D84" s="59" t="s">
        <v>441</v>
      </c>
      <c r="E84" s="60">
        <v>350000</v>
      </c>
      <c r="F84" s="60">
        <v>350000</v>
      </c>
      <c r="G84" s="60"/>
      <c r="H84" s="60">
        <v>296559.52</v>
      </c>
      <c r="I84" s="60">
        <f t="shared" ref="I84:I147" si="7">I87+I272+I355+I398</f>
        <v>0</v>
      </c>
      <c r="J84" s="60">
        <v>380000</v>
      </c>
      <c r="K84" s="60"/>
      <c r="L84" s="71">
        <f t="shared" ref="L84:L147" si="8">L87+L272+L355+L398</f>
        <v>0</v>
      </c>
      <c r="M84" s="60">
        <f>389000</f>
        <v>389000</v>
      </c>
      <c r="N84" s="60"/>
      <c r="O84" s="60">
        <f t="shared" si="5"/>
        <v>9000</v>
      </c>
    </row>
    <row r="85" spans="1:16" hidden="1">
      <c r="A85" s="38"/>
      <c r="B85" s="38" t="str">
        <f t="shared" si="6"/>
        <v>b</v>
      </c>
      <c r="C85" s="66" t="s">
        <v>442</v>
      </c>
      <c r="D85" s="59" t="s">
        <v>443</v>
      </c>
      <c r="E85" s="60">
        <v>0</v>
      </c>
      <c r="F85" s="60">
        <v>0</v>
      </c>
      <c r="G85" s="60"/>
      <c r="H85" s="60"/>
      <c r="I85" s="60">
        <f t="shared" si="7"/>
        <v>0</v>
      </c>
      <c r="J85" s="60"/>
      <c r="K85" s="60"/>
      <c r="L85" s="60">
        <f t="shared" si="8"/>
        <v>0</v>
      </c>
      <c r="M85" s="60"/>
      <c r="N85" s="60"/>
      <c r="O85" s="60">
        <f t="shared" si="5"/>
        <v>0</v>
      </c>
    </row>
    <row r="86" spans="1:16" ht="25.5">
      <c r="A86" s="38"/>
      <c r="B86" s="38" t="str">
        <f t="shared" si="6"/>
        <v>a</v>
      </c>
      <c r="C86" s="66" t="s">
        <v>444</v>
      </c>
      <c r="D86" s="59" t="s">
        <v>445</v>
      </c>
      <c r="E86" s="60">
        <v>0</v>
      </c>
      <c r="F86" s="60">
        <v>0</v>
      </c>
      <c r="G86" s="60"/>
      <c r="H86" s="60">
        <v>146</v>
      </c>
      <c r="I86" s="60">
        <f t="shared" si="7"/>
        <v>0</v>
      </c>
      <c r="J86" s="60"/>
      <c r="K86" s="60"/>
      <c r="L86" s="60">
        <f t="shared" si="8"/>
        <v>0</v>
      </c>
      <c r="M86" s="60"/>
      <c r="N86" s="60"/>
      <c r="O86" s="60">
        <f t="shared" si="5"/>
        <v>0</v>
      </c>
    </row>
    <row r="87" spans="1:16" hidden="1">
      <c r="A87" s="38"/>
      <c r="B87" s="38" t="str">
        <f t="shared" si="6"/>
        <v>b</v>
      </c>
      <c r="C87" s="66" t="s">
        <v>446</v>
      </c>
      <c r="D87" s="59" t="s">
        <v>447</v>
      </c>
      <c r="E87" s="60">
        <v>0</v>
      </c>
      <c r="F87" s="60">
        <v>0</v>
      </c>
      <c r="G87" s="60"/>
      <c r="H87" s="60"/>
      <c r="I87" s="60">
        <f t="shared" si="7"/>
        <v>0</v>
      </c>
      <c r="J87" s="60"/>
      <c r="K87" s="60"/>
      <c r="L87" s="60">
        <f t="shared" si="8"/>
        <v>0</v>
      </c>
      <c r="M87" s="60"/>
      <c r="N87" s="60"/>
      <c r="O87" s="60">
        <f t="shared" si="5"/>
        <v>0</v>
      </c>
    </row>
    <row r="88" spans="1:16" ht="25.5">
      <c r="A88" s="38"/>
      <c r="B88" s="38" t="str">
        <f t="shared" si="6"/>
        <v>a</v>
      </c>
      <c r="C88" s="66" t="s">
        <v>448</v>
      </c>
      <c r="D88" s="59" t="s">
        <v>449</v>
      </c>
      <c r="E88" s="60">
        <v>126000</v>
      </c>
      <c r="F88" s="60">
        <f>126000+300000</f>
        <v>426000</v>
      </c>
      <c r="G88" s="60"/>
      <c r="H88" s="60">
        <v>339717.82</v>
      </c>
      <c r="I88" s="60">
        <f t="shared" si="7"/>
        <v>0</v>
      </c>
      <c r="J88" s="73">
        <f>372000+300000-20000</f>
        <v>652000</v>
      </c>
      <c r="K88" s="60"/>
      <c r="L88" s="60"/>
      <c r="M88" s="73">
        <f>372000+300000+72000-20000</f>
        <v>724000</v>
      </c>
      <c r="N88" s="60"/>
      <c r="O88" s="73">
        <f t="shared" si="5"/>
        <v>72000</v>
      </c>
      <c r="P88" s="70" t="s">
        <v>450</v>
      </c>
    </row>
    <row r="89" spans="1:16" hidden="1">
      <c r="A89" s="38" t="s">
        <v>283</v>
      </c>
      <c r="B89" s="38" t="str">
        <f t="shared" si="6"/>
        <v>b</v>
      </c>
      <c r="C89" s="64" t="s">
        <v>451</v>
      </c>
      <c r="D89" s="53" t="s">
        <v>452</v>
      </c>
      <c r="E89" s="54">
        <v>0</v>
      </c>
      <c r="F89" s="54">
        <v>0</v>
      </c>
      <c r="G89" s="54">
        <v>0</v>
      </c>
      <c r="H89" s="54">
        <v>0</v>
      </c>
      <c r="I89" s="54">
        <f t="shared" si="7"/>
        <v>0</v>
      </c>
      <c r="J89" s="54">
        <v>0</v>
      </c>
      <c r="K89" s="54">
        <v>0</v>
      </c>
      <c r="L89" s="54">
        <f t="shared" si="8"/>
        <v>0</v>
      </c>
      <c r="M89" s="54">
        <v>0</v>
      </c>
      <c r="N89" s="54">
        <v>0</v>
      </c>
      <c r="O89" s="54">
        <f t="shared" si="5"/>
        <v>0</v>
      </c>
    </row>
    <row r="90" spans="1:16" hidden="1">
      <c r="A90" s="74" t="s">
        <v>283</v>
      </c>
      <c r="B90" s="38" t="str">
        <f t="shared" si="6"/>
        <v>b</v>
      </c>
      <c r="C90" s="64" t="s">
        <v>453</v>
      </c>
      <c r="D90" s="53" t="s">
        <v>454</v>
      </c>
      <c r="E90" s="54">
        <f>E91+E96+E97</f>
        <v>0</v>
      </c>
      <c r="F90" s="54">
        <f>F91+F96+F97</f>
        <v>0</v>
      </c>
      <c r="G90" s="54">
        <f>G91+G96+G97</f>
        <v>0</v>
      </c>
      <c r="H90" s="54">
        <f>H91+H96+H97</f>
        <v>0</v>
      </c>
      <c r="I90" s="54">
        <f t="shared" si="7"/>
        <v>0</v>
      </c>
      <c r="J90" s="54">
        <f>J91+J96+J97</f>
        <v>0</v>
      </c>
      <c r="K90" s="54">
        <f>K91+K96+K97</f>
        <v>0</v>
      </c>
      <c r="L90" s="54">
        <f t="shared" si="8"/>
        <v>0</v>
      </c>
      <c r="M90" s="54">
        <f>M91+M96+M97</f>
        <v>0</v>
      </c>
      <c r="N90" s="54">
        <f>N91+N96+N97</f>
        <v>0</v>
      </c>
      <c r="O90" s="54">
        <f t="shared" si="5"/>
        <v>0</v>
      </c>
    </row>
    <row r="91" spans="1:16" hidden="1">
      <c r="A91" s="38"/>
      <c r="B91" s="38" t="str">
        <f t="shared" si="6"/>
        <v>b</v>
      </c>
      <c r="C91" s="65" t="s">
        <v>455</v>
      </c>
      <c r="D91" s="56" t="s">
        <v>456</v>
      </c>
      <c r="E91" s="57">
        <f>SUM(E92:E95)</f>
        <v>0</v>
      </c>
      <c r="F91" s="57">
        <f>SUM(F92:F95)</f>
        <v>0</v>
      </c>
      <c r="G91" s="57">
        <f>SUM(G92:G95)</f>
        <v>0</v>
      </c>
      <c r="H91" s="57">
        <f>SUM(H92:H95)</f>
        <v>0</v>
      </c>
      <c r="I91" s="57">
        <f t="shared" si="7"/>
        <v>0</v>
      </c>
      <c r="J91" s="57">
        <f>SUM(J92:J95)</f>
        <v>0</v>
      </c>
      <c r="K91" s="57">
        <f>SUM(K92:K95)</f>
        <v>0</v>
      </c>
      <c r="L91" s="57">
        <f t="shared" si="8"/>
        <v>0</v>
      </c>
      <c r="M91" s="57">
        <f>SUM(M92:M95)</f>
        <v>0</v>
      </c>
      <c r="N91" s="57">
        <f>SUM(N92:N95)</f>
        <v>0</v>
      </c>
      <c r="O91" s="57">
        <f t="shared" si="5"/>
        <v>0</v>
      </c>
    </row>
    <row r="92" spans="1:16" hidden="1">
      <c r="A92" s="38"/>
      <c r="B92" s="38" t="str">
        <f t="shared" si="6"/>
        <v>b</v>
      </c>
      <c r="C92" s="66" t="s">
        <v>457</v>
      </c>
      <c r="D92" s="59" t="s">
        <v>458</v>
      </c>
      <c r="E92" s="60"/>
      <c r="F92" s="60"/>
      <c r="G92" s="60"/>
      <c r="H92" s="60"/>
      <c r="I92" s="60">
        <f t="shared" si="7"/>
        <v>0</v>
      </c>
      <c r="J92" s="60"/>
      <c r="K92" s="60"/>
      <c r="L92" s="60">
        <f t="shared" si="8"/>
        <v>0</v>
      </c>
      <c r="M92" s="60"/>
      <c r="N92" s="60"/>
      <c r="O92" s="60">
        <f t="shared" si="5"/>
        <v>0</v>
      </c>
    </row>
    <row r="93" spans="1:16" hidden="1">
      <c r="A93" s="38"/>
      <c r="B93" s="38" t="str">
        <f t="shared" si="6"/>
        <v>b</v>
      </c>
      <c r="C93" s="66" t="s">
        <v>459</v>
      </c>
      <c r="D93" s="59" t="s">
        <v>460</v>
      </c>
      <c r="E93" s="60"/>
      <c r="F93" s="60"/>
      <c r="G93" s="60"/>
      <c r="H93" s="60"/>
      <c r="I93" s="60">
        <f t="shared" si="7"/>
        <v>0</v>
      </c>
      <c r="J93" s="60"/>
      <c r="K93" s="60"/>
      <c r="L93" s="60">
        <f t="shared" si="8"/>
        <v>0</v>
      </c>
      <c r="M93" s="60"/>
      <c r="N93" s="60"/>
      <c r="O93" s="60">
        <f t="shared" si="5"/>
        <v>0</v>
      </c>
    </row>
    <row r="94" spans="1:16" hidden="1">
      <c r="A94" s="38"/>
      <c r="B94" s="38" t="str">
        <f t="shared" si="6"/>
        <v>b</v>
      </c>
      <c r="C94" s="66" t="s">
        <v>461</v>
      </c>
      <c r="D94" s="59" t="s">
        <v>462</v>
      </c>
      <c r="E94" s="60"/>
      <c r="F94" s="60"/>
      <c r="G94" s="60"/>
      <c r="H94" s="60"/>
      <c r="I94" s="60">
        <f t="shared" si="7"/>
        <v>0</v>
      </c>
      <c r="J94" s="60"/>
      <c r="K94" s="60"/>
      <c r="L94" s="60">
        <f t="shared" si="8"/>
        <v>0</v>
      </c>
      <c r="M94" s="60"/>
      <c r="N94" s="60"/>
      <c r="O94" s="60">
        <f t="shared" si="5"/>
        <v>0</v>
      </c>
    </row>
    <row r="95" spans="1:16" hidden="1">
      <c r="A95" s="38"/>
      <c r="B95" s="38" t="str">
        <f t="shared" si="6"/>
        <v>b</v>
      </c>
      <c r="C95" s="66" t="s">
        <v>463</v>
      </c>
      <c r="D95" s="59" t="s">
        <v>464</v>
      </c>
      <c r="E95" s="60"/>
      <c r="F95" s="60"/>
      <c r="G95" s="60"/>
      <c r="H95" s="60"/>
      <c r="I95" s="60">
        <f t="shared" si="7"/>
        <v>0</v>
      </c>
      <c r="J95" s="60"/>
      <c r="K95" s="60"/>
      <c r="L95" s="60">
        <f t="shared" si="8"/>
        <v>0</v>
      </c>
      <c r="M95" s="60"/>
      <c r="N95" s="60"/>
      <c r="O95" s="60">
        <f t="shared" si="5"/>
        <v>0</v>
      </c>
    </row>
    <row r="96" spans="1:16" ht="25.5" hidden="1">
      <c r="A96" s="38"/>
      <c r="B96" s="38" t="str">
        <f t="shared" si="6"/>
        <v>b</v>
      </c>
      <c r="C96" s="65" t="s">
        <v>465</v>
      </c>
      <c r="D96" s="56" t="s">
        <v>466</v>
      </c>
      <c r="E96" s="57">
        <v>0</v>
      </c>
      <c r="F96" s="57">
        <v>0</v>
      </c>
      <c r="G96" s="57">
        <v>0</v>
      </c>
      <c r="H96" s="57">
        <v>0</v>
      </c>
      <c r="I96" s="57">
        <f t="shared" si="7"/>
        <v>0</v>
      </c>
      <c r="J96" s="57">
        <v>0</v>
      </c>
      <c r="K96" s="57">
        <v>0</v>
      </c>
      <c r="L96" s="57">
        <f t="shared" si="8"/>
        <v>0</v>
      </c>
      <c r="M96" s="57">
        <v>0</v>
      </c>
      <c r="N96" s="57">
        <v>0</v>
      </c>
      <c r="O96" s="57">
        <f t="shared" si="5"/>
        <v>0</v>
      </c>
    </row>
    <row r="97" spans="1:15" ht="25.5" hidden="1">
      <c r="A97" s="38"/>
      <c r="B97" s="38" t="str">
        <f t="shared" si="6"/>
        <v>b</v>
      </c>
      <c r="C97" s="65" t="s">
        <v>467</v>
      </c>
      <c r="D97" s="56" t="s">
        <v>468</v>
      </c>
      <c r="E97" s="57">
        <v>0</v>
      </c>
      <c r="F97" s="57">
        <v>0</v>
      </c>
      <c r="G97" s="57">
        <v>0</v>
      </c>
      <c r="H97" s="57">
        <v>0</v>
      </c>
      <c r="I97" s="57">
        <f t="shared" si="7"/>
        <v>0</v>
      </c>
      <c r="J97" s="57">
        <v>0</v>
      </c>
      <c r="K97" s="57">
        <v>0</v>
      </c>
      <c r="L97" s="57">
        <f t="shared" si="8"/>
        <v>0</v>
      </c>
      <c r="M97" s="57">
        <v>0</v>
      </c>
      <c r="N97" s="57">
        <v>0</v>
      </c>
      <c r="O97" s="57">
        <f t="shared" si="5"/>
        <v>0</v>
      </c>
    </row>
    <row r="98" spans="1:15" hidden="1">
      <c r="A98" s="74" t="s">
        <v>283</v>
      </c>
      <c r="B98" s="38" t="str">
        <f t="shared" si="6"/>
        <v>b</v>
      </c>
      <c r="C98" s="64" t="s">
        <v>469</v>
      </c>
      <c r="D98" s="53" t="s">
        <v>26</v>
      </c>
      <c r="E98" s="75">
        <f>E99+E102+E105</f>
        <v>0</v>
      </c>
      <c r="F98" s="75">
        <f>F99+F102+F105</f>
        <v>0</v>
      </c>
      <c r="G98" s="75">
        <v>0</v>
      </c>
      <c r="H98" s="75">
        <f>H99+H102+H105</f>
        <v>0</v>
      </c>
      <c r="I98" s="75">
        <f t="shared" si="7"/>
        <v>0</v>
      </c>
      <c r="J98" s="75">
        <f>J99+J102+J105</f>
        <v>0</v>
      </c>
      <c r="K98" s="75">
        <f>K99+K102+K105</f>
        <v>0</v>
      </c>
      <c r="L98" s="75">
        <f t="shared" si="8"/>
        <v>0</v>
      </c>
      <c r="M98" s="75">
        <f>M99+M102+M105</f>
        <v>0</v>
      </c>
      <c r="N98" s="75">
        <f>N99+N102+N105</f>
        <v>0</v>
      </c>
      <c r="O98" s="75">
        <f t="shared" si="5"/>
        <v>0</v>
      </c>
    </row>
    <row r="99" spans="1:15" hidden="1">
      <c r="A99" s="74"/>
      <c r="B99" s="38" t="str">
        <f t="shared" si="6"/>
        <v>b</v>
      </c>
      <c r="C99" s="65" t="s">
        <v>470</v>
      </c>
      <c r="D99" s="56" t="s">
        <v>471</v>
      </c>
      <c r="E99" s="57">
        <f>SUM(E100:E101)</f>
        <v>0</v>
      </c>
      <c r="F99" s="57">
        <f>SUM(F100:F101)</f>
        <v>0</v>
      </c>
      <c r="G99" s="57">
        <f>SUM(G100:G101)</f>
        <v>0</v>
      </c>
      <c r="H99" s="57">
        <f>SUM(H100:H101)</f>
        <v>0</v>
      </c>
      <c r="I99" s="57">
        <f t="shared" si="7"/>
        <v>0</v>
      </c>
      <c r="J99" s="57">
        <f>SUM(J100:J101)</f>
        <v>0</v>
      </c>
      <c r="K99" s="57">
        <f>SUM(K100:K101)</f>
        <v>0</v>
      </c>
      <c r="L99" s="57">
        <f t="shared" si="8"/>
        <v>0</v>
      </c>
      <c r="M99" s="57">
        <f>SUM(M100:M101)</f>
        <v>0</v>
      </c>
      <c r="N99" s="57">
        <f>SUM(N100:N101)</f>
        <v>0</v>
      </c>
      <c r="O99" s="57">
        <f t="shared" si="5"/>
        <v>0</v>
      </c>
    </row>
    <row r="100" spans="1:15" hidden="1">
      <c r="A100" s="74"/>
      <c r="B100" s="38" t="str">
        <f t="shared" si="6"/>
        <v>b</v>
      </c>
      <c r="C100" s="66" t="s">
        <v>472</v>
      </c>
      <c r="D100" s="59" t="s">
        <v>473</v>
      </c>
      <c r="E100" s="60"/>
      <c r="F100" s="60"/>
      <c r="G100" s="60"/>
      <c r="H100" s="60">
        <v>0</v>
      </c>
      <c r="I100" s="60">
        <f t="shared" si="7"/>
        <v>0</v>
      </c>
      <c r="J100" s="60"/>
      <c r="K100" s="60"/>
      <c r="L100" s="60">
        <f t="shared" si="8"/>
        <v>0</v>
      </c>
      <c r="M100" s="60"/>
      <c r="N100" s="60"/>
      <c r="O100" s="60">
        <f t="shared" si="5"/>
        <v>0</v>
      </c>
    </row>
    <row r="101" spans="1:15" hidden="1">
      <c r="A101" s="74"/>
      <c r="B101" s="38" t="str">
        <f t="shared" si="6"/>
        <v>b</v>
      </c>
      <c r="C101" s="66" t="s">
        <v>474</v>
      </c>
      <c r="D101" s="59" t="s">
        <v>475</v>
      </c>
      <c r="E101" s="60"/>
      <c r="F101" s="60"/>
      <c r="G101" s="60"/>
      <c r="H101" s="60"/>
      <c r="I101" s="60">
        <f t="shared" si="7"/>
        <v>0</v>
      </c>
      <c r="J101" s="60"/>
      <c r="K101" s="60"/>
      <c r="L101" s="60">
        <f t="shared" si="8"/>
        <v>0</v>
      </c>
      <c r="M101" s="60"/>
      <c r="N101" s="60"/>
      <c r="O101" s="60">
        <f t="shared" si="5"/>
        <v>0</v>
      </c>
    </row>
    <row r="102" spans="1:15" hidden="1">
      <c r="A102" s="74"/>
      <c r="B102" s="38" t="str">
        <f t="shared" si="6"/>
        <v>b</v>
      </c>
      <c r="C102" s="65" t="s">
        <v>476</v>
      </c>
      <c r="D102" s="56" t="s">
        <v>477</v>
      </c>
      <c r="E102" s="57">
        <f>SUM(E103:E104)</f>
        <v>0</v>
      </c>
      <c r="F102" s="57">
        <f>SUM(F103:F104)</f>
        <v>0</v>
      </c>
      <c r="G102" s="57">
        <f>SUM(G103:G104)</f>
        <v>0</v>
      </c>
      <c r="H102" s="57">
        <f>SUM(H103:H104)</f>
        <v>0</v>
      </c>
      <c r="I102" s="57">
        <f t="shared" si="7"/>
        <v>0</v>
      </c>
      <c r="J102" s="57">
        <f>SUM(J103:J104)</f>
        <v>0</v>
      </c>
      <c r="K102" s="57">
        <f>SUM(K103:K104)</f>
        <v>0</v>
      </c>
      <c r="L102" s="57">
        <f t="shared" si="8"/>
        <v>0</v>
      </c>
      <c r="M102" s="57">
        <f>SUM(M103:M104)</f>
        <v>0</v>
      </c>
      <c r="N102" s="57">
        <f>SUM(N103:N104)</f>
        <v>0</v>
      </c>
      <c r="O102" s="57">
        <f t="shared" si="5"/>
        <v>0</v>
      </c>
    </row>
    <row r="103" spans="1:15" hidden="1">
      <c r="A103" s="74"/>
      <c r="B103" s="38" t="str">
        <f t="shared" si="6"/>
        <v>b</v>
      </c>
      <c r="C103" s="66" t="s">
        <v>478</v>
      </c>
      <c r="D103" s="59" t="s">
        <v>479</v>
      </c>
      <c r="E103" s="60"/>
      <c r="F103" s="60"/>
      <c r="G103" s="60"/>
      <c r="H103" s="60"/>
      <c r="I103" s="60">
        <f t="shared" si="7"/>
        <v>0</v>
      </c>
      <c r="J103" s="60"/>
      <c r="K103" s="60"/>
      <c r="L103" s="60">
        <f t="shared" si="8"/>
        <v>0</v>
      </c>
      <c r="M103" s="60"/>
      <c r="N103" s="60"/>
      <c r="O103" s="60">
        <f t="shared" si="5"/>
        <v>0</v>
      </c>
    </row>
    <row r="104" spans="1:15" hidden="1">
      <c r="A104" s="74"/>
      <c r="B104" s="38" t="str">
        <f t="shared" si="6"/>
        <v>b</v>
      </c>
      <c r="C104" s="66" t="s">
        <v>474</v>
      </c>
      <c r="D104" s="59" t="s">
        <v>480</v>
      </c>
      <c r="E104" s="60"/>
      <c r="F104" s="60"/>
      <c r="G104" s="60"/>
      <c r="H104" s="60"/>
      <c r="I104" s="60">
        <f t="shared" si="7"/>
        <v>0</v>
      </c>
      <c r="J104" s="60"/>
      <c r="K104" s="60"/>
      <c r="L104" s="60">
        <f t="shared" si="8"/>
        <v>0</v>
      </c>
      <c r="M104" s="60"/>
      <c r="N104" s="60"/>
      <c r="O104" s="60">
        <f t="shared" si="5"/>
        <v>0</v>
      </c>
    </row>
    <row r="105" spans="1:15" hidden="1">
      <c r="A105" s="74"/>
      <c r="B105" s="38" t="str">
        <f t="shared" si="6"/>
        <v>b</v>
      </c>
      <c r="C105" s="65" t="s">
        <v>481</v>
      </c>
      <c r="D105" s="56" t="s">
        <v>482</v>
      </c>
      <c r="E105" s="57">
        <v>0</v>
      </c>
      <c r="F105" s="57">
        <v>0</v>
      </c>
      <c r="G105" s="57">
        <v>0</v>
      </c>
      <c r="H105" s="57">
        <v>0</v>
      </c>
      <c r="I105" s="57">
        <f t="shared" si="7"/>
        <v>0</v>
      </c>
      <c r="J105" s="57">
        <v>0</v>
      </c>
      <c r="K105" s="57">
        <v>0</v>
      </c>
      <c r="L105" s="57">
        <f t="shared" si="8"/>
        <v>0</v>
      </c>
      <c r="M105" s="57">
        <v>0</v>
      </c>
      <c r="N105" s="57">
        <v>0</v>
      </c>
      <c r="O105" s="57">
        <f t="shared" si="5"/>
        <v>0</v>
      </c>
    </row>
    <row r="106" spans="1:15">
      <c r="A106" s="74" t="s">
        <v>283</v>
      </c>
      <c r="B106" s="38" t="str">
        <f t="shared" si="6"/>
        <v>a</v>
      </c>
      <c r="C106" s="64">
        <v>2.6</v>
      </c>
      <c r="D106" s="53" t="s">
        <v>27</v>
      </c>
      <c r="E106" s="54">
        <f>E107+E110+E113</f>
        <v>1800000</v>
      </c>
      <c r="F106" s="54">
        <f>F107+F110+F113</f>
        <v>1800000</v>
      </c>
      <c r="G106" s="54">
        <f>G107+G110+G113</f>
        <v>1800000</v>
      </c>
      <c r="H106" s="54">
        <f>H107+H110+H113</f>
        <v>0</v>
      </c>
      <c r="I106" s="54">
        <f t="shared" si="7"/>
        <v>0</v>
      </c>
      <c r="J106" s="54">
        <f>J107+J110+J113</f>
        <v>500000</v>
      </c>
      <c r="K106" s="54">
        <f>K107+K110+K113</f>
        <v>0</v>
      </c>
      <c r="L106" s="54">
        <f t="shared" si="8"/>
        <v>0</v>
      </c>
      <c r="M106" s="54">
        <f>M107+M110+M113</f>
        <v>500000</v>
      </c>
      <c r="N106" s="54">
        <f>N107+N110+N113</f>
        <v>0</v>
      </c>
      <c r="O106" s="54">
        <f t="shared" si="5"/>
        <v>0</v>
      </c>
    </row>
    <row r="107" spans="1:15" hidden="1">
      <c r="A107" s="38"/>
      <c r="B107" s="38" t="str">
        <f t="shared" si="6"/>
        <v>b</v>
      </c>
      <c r="C107" s="65" t="s">
        <v>483</v>
      </c>
      <c r="D107" s="56" t="s">
        <v>484</v>
      </c>
      <c r="E107" s="57">
        <f>SUM(E108:E109)</f>
        <v>0</v>
      </c>
      <c r="F107" s="57">
        <f>SUM(F108:F109)</f>
        <v>0</v>
      </c>
      <c r="G107" s="57">
        <f>SUM(G108:G109)</f>
        <v>0</v>
      </c>
      <c r="H107" s="57">
        <f>SUM(H108:H109)</f>
        <v>0</v>
      </c>
      <c r="I107" s="57">
        <f t="shared" si="7"/>
        <v>0</v>
      </c>
      <c r="J107" s="57">
        <f>SUM(J108:J109)</f>
        <v>0</v>
      </c>
      <c r="K107" s="57">
        <f>SUM(K108:K109)</f>
        <v>0</v>
      </c>
      <c r="L107" s="57">
        <f t="shared" si="8"/>
        <v>0</v>
      </c>
      <c r="M107" s="57">
        <f>SUM(M108:M109)</f>
        <v>0</v>
      </c>
      <c r="N107" s="57">
        <f>SUM(N108:N109)</f>
        <v>0</v>
      </c>
      <c r="O107" s="57">
        <f t="shared" si="5"/>
        <v>0</v>
      </c>
    </row>
    <row r="108" spans="1:15" hidden="1">
      <c r="A108" s="38"/>
      <c r="B108" s="38" t="str">
        <f t="shared" si="6"/>
        <v>b</v>
      </c>
      <c r="C108" s="66" t="s">
        <v>485</v>
      </c>
      <c r="D108" s="59" t="s">
        <v>486</v>
      </c>
      <c r="E108" s="60"/>
      <c r="F108" s="60"/>
      <c r="G108" s="60"/>
      <c r="H108" s="60"/>
      <c r="I108" s="60">
        <f t="shared" si="7"/>
        <v>0</v>
      </c>
      <c r="J108" s="60"/>
      <c r="K108" s="60"/>
      <c r="L108" s="60">
        <f t="shared" si="8"/>
        <v>0</v>
      </c>
      <c r="M108" s="60"/>
      <c r="N108" s="60"/>
      <c r="O108" s="60">
        <f t="shared" si="5"/>
        <v>0</v>
      </c>
    </row>
    <row r="109" spans="1:15" hidden="1">
      <c r="A109" s="38"/>
      <c r="B109" s="38" t="str">
        <f t="shared" si="6"/>
        <v>b</v>
      </c>
      <c r="C109" s="66" t="s">
        <v>487</v>
      </c>
      <c r="D109" s="59" t="s">
        <v>488</v>
      </c>
      <c r="E109" s="60"/>
      <c r="F109" s="60"/>
      <c r="G109" s="60"/>
      <c r="H109" s="60"/>
      <c r="I109" s="60">
        <f t="shared" si="7"/>
        <v>0</v>
      </c>
      <c r="J109" s="60"/>
      <c r="K109" s="60"/>
      <c r="L109" s="60">
        <f t="shared" si="8"/>
        <v>0</v>
      </c>
      <c r="M109" s="60"/>
      <c r="N109" s="60"/>
      <c r="O109" s="60">
        <f t="shared" si="5"/>
        <v>0</v>
      </c>
    </row>
    <row r="110" spans="1:15">
      <c r="A110" s="38"/>
      <c r="B110" s="38" t="str">
        <f t="shared" si="6"/>
        <v>a</v>
      </c>
      <c r="C110" s="65" t="s">
        <v>489</v>
      </c>
      <c r="D110" s="56" t="s">
        <v>490</v>
      </c>
      <c r="E110" s="57">
        <f>SUM(E111:E112)</f>
        <v>1800000</v>
      </c>
      <c r="F110" s="57">
        <f>SUM(F111:F112)</f>
        <v>1800000</v>
      </c>
      <c r="G110" s="57">
        <f>SUM(G111:G112)</f>
        <v>1800000</v>
      </c>
      <c r="H110" s="57">
        <f>SUM(H111:H112)</f>
        <v>0</v>
      </c>
      <c r="I110" s="57">
        <f t="shared" si="7"/>
        <v>0</v>
      </c>
      <c r="J110" s="57">
        <f>SUM(J111:J112)</f>
        <v>500000</v>
      </c>
      <c r="K110" s="57">
        <f>SUM(K111:K112)</f>
        <v>0</v>
      </c>
      <c r="L110" s="57">
        <f t="shared" si="8"/>
        <v>0</v>
      </c>
      <c r="M110" s="57">
        <f>SUM(M111:M112)</f>
        <v>500000</v>
      </c>
      <c r="N110" s="57">
        <f>SUM(N111:N112)</f>
        <v>0</v>
      </c>
      <c r="O110" s="57">
        <f t="shared" si="5"/>
        <v>0</v>
      </c>
    </row>
    <row r="111" spans="1:15">
      <c r="A111" s="38"/>
      <c r="B111" s="38" t="str">
        <f t="shared" si="6"/>
        <v>a</v>
      </c>
      <c r="C111" s="66" t="s">
        <v>491</v>
      </c>
      <c r="D111" s="59" t="s">
        <v>486</v>
      </c>
      <c r="E111" s="60">
        <v>1800000</v>
      </c>
      <c r="F111" s="60">
        <v>1800000</v>
      </c>
      <c r="G111" s="60">
        <v>1800000</v>
      </c>
      <c r="H111" s="60">
        <v>0</v>
      </c>
      <c r="I111" s="60">
        <f t="shared" si="7"/>
        <v>0</v>
      </c>
      <c r="J111" s="60">
        <v>500000</v>
      </c>
      <c r="K111" s="60"/>
      <c r="L111" s="60">
        <f t="shared" si="8"/>
        <v>0</v>
      </c>
      <c r="M111" s="60">
        <v>500000</v>
      </c>
      <c r="N111" s="60"/>
      <c r="O111" s="60">
        <f t="shared" si="5"/>
        <v>0</v>
      </c>
    </row>
    <row r="112" spans="1:15" hidden="1">
      <c r="A112" s="38"/>
      <c r="B112" s="38" t="str">
        <f t="shared" si="6"/>
        <v>b</v>
      </c>
      <c r="C112" s="66" t="s">
        <v>492</v>
      </c>
      <c r="D112" s="59" t="s">
        <v>488</v>
      </c>
      <c r="E112" s="60"/>
      <c r="F112" s="60"/>
      <c r="G112" s="60"/>
      <c r="H112" s="60"/>
      <c r="I112" s="60">
        <f t="shared" si="7"/>
        <v>0</v>
      </c>
      <c r="J112" s="60"/>
      <c r="K112" s="60"/>
      <c r="L112" s="60">
        <f t="shared" si="8"/>
        <v>0</v>
      </c>
      <c r="M112" s="60"/>
      <c r="N112" s="60"/>
      <c r="O112" s="60">
        <f t="shared" si="5"/>
        <v>0</v>
      </c>
    </row>
    <row r="113" spans="1:15" hidden="1">
      <c r="A113" s="38"/>
      <c r="B113" s="38" t="str">
        <f t="shared" si="6"/>
        <v>b</v>
      </c>
      <c r="C113" s="65" t="s">
        <v>493</v>
      </c>
      <c r="D113" s="56" t="s">
        <v>494</v>
      </c>
      <c r="E113" s="57">
        <f>E114+E130</f>
        <v>0</v>
      </c>
      <c r="F113" s="57">
        <f>F114+F130</f>
        <v>0</v>
      </c>
      <c r="G113" s="57">
        <f>G114+G130</f>
        <v>0</v>
      </c>
      <c r="H113" s="57">
        <f>H114+H130</f>
        <v>0</v>
      </c>
      <c r="I113" s="57">
        <f t="shared" si="7"/>
        <v>0</v>
      </c>
      <c r="J113" s="57">
        <f>J114+J130</f>
        <v>0</v>
      </c>
      <c r="K113" s="57">
        <f>K114+K130</f>
        <v>0</v>
      </c>
      <c r="L113" s="57">
        <f t="shared" si="8"/>
        <v>0</v>
      </c>
      <c r="M113" s="57">
        <f>M114+M130</f>
        <v>0</v>
      </c>
      <c r="N113" s="57">
        <f>N114+N130</f>
        <v>0</v>
      </c>
      <c r="O113" s="57">
        <f t="shared" si="5"/>
        <v>0</v>
      </c>
    </row>
    <row r="114" spans="1:15" hidden="1">
      <c r="A114" s="38"/>
      <c r="B114" s="38" t="str">
        <f t="shared" si="6"/>
        <v>b</v>
      </c>
      <c r="C114" s="66" t="s">
        <v>495</v>
      </c>
      <c r="D114" s="59" t="s">
        <v>486</v>
      </c>
      <c r="E114" s="60">
        <f>E115+E118+E123</f>
        <v>0</v>
      </c>
      <c r="F114" s="60">
        <f>F115+F118+F123</f>
        <v>0</v>
      </c>
      <c r="G114" s="60">
        <f>G115+G118+G123</f>
        <v>0</v>
      </c>
      <c r="H114" s="60">
        <f>H115+H118+H123</f>
        <v>0</v>
      </c>
      <c r="I114" s="60">
        <f t="shared" si="7"/>
        <v>0</v>
      </c>
      <c r="J114" s="60">
        <f>J115+J118+J123</f>
        <v>0</v>
      </c>
      <c r="K114" s="60">
        <f>K115+K118+K123</f>
        <v>0</v>
      </c>
      <c r="L114" s="60">
        <f t="shared" si="8"/>
        <v>0</v>
      </c>
      <c r="M114" s="60">
        <f>M115+M118+M123</f>
        <v>0</v>
      </c>
      <c r="N114" s="60">
        <f>N115+N118+N123</f>
        <v>0</v>
      </c>
      <c r="O114" s="60">
        <f t="shared" si="5"/>
        <v>0</v>
      </c>
    </row>
    <row r="115" spans="1:15" hidden="1">
      <c r="A115" s="38"/>
      <c r="B115" s="38" t="str">
        <f t="shared" si="6"/>
        <v>b</v>
      </c>
      <c r="C115" s="76" t="s">
        <v>496</v>
      </c>
      <c r="D115" s="77" t="s">
        <v>497</v>
      </c>
      <c r="E115" s="78">
        <f>E116+E117</f>
        <v>0</v>
      </c>
      <c r="F115" s="78">
        <f>F116+F117</f>
        <v>0</v>
      </c>
      <c r="G115" s="78">
        <f>G116+G117</f>
        <v>0</v>
      </c>
      <c r="H115" s="78">
        <f>H116+H117</f>
        <v>0</v>
      </c>
      <c r="I115" s="78">
        <f t="shared" si="7"/>
        <v>0</v>
      </c>
      <c r="J115" s="78">
        <f>J116+J117</f>
        <v>0</v>
      </c>
      <c r="K115" s="78">
        <f>K116+K117</f>
        <v>0</v>
      </c>
      <c r="L115" s="78">
        <f t="shared" si="8"/>
        <v>0</v>
      </c>
      <c r="M115" s="78">
        <f>M116+M117</f>
        <v>0</v>
      </c>
      <c r="N115" s="78">
        <f>N116+N117</f>
        <v>0</v>
      </c>
      <c r="O115" s="78">
        <f t="shared" si="5"/>
        <v>0</v>
      </c>
    </row>
    <row r="116" spans="1:15" hidden="1">
      <c r="A116" s="38"/>
      <c r="B116" s="38" t="str">
        <f t="shared" si="6"/>
        <v>b</v>
      </c>
      <c r="C116" s="79" t="s">
        <v>498</v>
      </c>
      <c r="D116" s="80" t="s">
        <v>499</v>
      </c>
      <c r="E116" s="81"/>
      <c r="F116" s="81"/>
      <c r="G116" s="81"/>
      <c r="H116" s="81"/>
      <c r="I116" s="81">
        <f t="shared" si="7"/>
        <v>0</v>
      </c>
      <c r="J116" s="81"/>
      <c r="K116" s="81"/>
      <c r="L116" s="81">
        <f t="shared" si="8"/>
        <v>0</v>
      </c>
      <c r="M116" s="81"/>
      <c r="N116" s="81"/>
      <c r="O116" s="81">
        <f t="shared" si="5"/>
        <v>0</v>
      </c>
    </row>
    <row r="117" spans="1:15" ht="22.5" hidden="1">
      <c r="A117" s="38"/>
      <c r="B117" s="38" t="str">
        <f t="shared" si="6"/>
        <v>b</v>
      </c>
      <c r="C117" s="79" t="s">
        <v>500</v>
      </c>
      <c r="D117" s="80" t="s">
        <v>501</v>
      </c>
      <c r="E117" s="81"/>
      <c r="F117" s="81"/>
      <c r="G117" s="81"/>
      <c r="H117" s="81"/>
      <c r="I117" s="81">
        <f t="shared" si="7"/>
        <v>0</v>
      </c>
      <c r="J117" s="81"/>
      <c r="K117" s="81"/>
      <c r="L117" s="81">
        <f t="shared" si="8"/>
        <v>0</v>
      </c>
      <c r="M117" s="81"/>
      <c r="N117" s="81"/>
      <c r="O117" s="81">
        <f t="shared" si="5"/>
        <v>0</v>
      </c>
    </row>
    <row r="118" spans="1:15" ht="25.5" hidden="1">
      <c r="A118" s="38"/>
      <c r="B118" s="38" t="str">
        <f t="shared" si="6"/>
        <v>b</v>
      </c>
      <c r="C118" s="76" t="s">
        <v>502</v>
      </c>
      <c r="D118" s="77" t="s">
        <v>503</v>
      </c>
      <c r="E118" s="78">
        <f>E119+E122</f>
        <v>0</v>
      </c>
      <c r="F118" s="78">
        <f>F119+F122</f>
        <v>0</v>
      </c>
      <c r="G118" s="78">
        <f>G119+G122</f>
        <v>0</v>
      </c>
      <c r="H118" s="78">
        <f>H119+H122</f>
        <v>0</v>
      </c>
      <c r="I118" s="78">
        <f t="shared" si="7"/>
        <v>0</v>
      </c>
      <c r="J118" s="78">
        <f>J119+J122</f>
        <v>0</v>
      </c>
      <c r="K118" s="78">
        <f>K119+K122</f>
        <v>0</v>
      </c>
      <c r="L118" s="78">
        <f t="shared" si="8"/>
        <v>0</v>
      </c>
      <c r="M118" s="78">
        <f>M119+M122</f>
        <v>0</v>
      </c>
      <c r="N118" s="78">
        <f>N119+N122</f>
        <v>0</v>
      </c>
      <c r="O118" s="78">
        <f t="shared" si="5"/>
        <v>0</v>
      </c>
    </row>
    <row r="119" spans="1:15" ht="22.5" hidden="1">
      <c r="A119" s="38"/>
      <c r="B119" s="38" t="str">
        <f t="shared" si="6"/>
        <v>b</v>
      </c>
      <c r="C119" s="79" t="s">
        <v>504</v>
      </c>
      <c r="D119" s="80" t="s">
        <v>505</v>
      </c>
      <c r="E119" s="81">
        <f>E120+E121</f>
        <v>0</v>
      </c>
      <c r="F119" s="81">
        <f>F120+F121</f>
        <v>0</v>
      </c>
      <c r="G119" s="81">
        <f>G120+G121</f>
        <v>0</v>
      </c>
      <c r="H119" s="81">
        <f>H120+H121</f>
        <v>0</v>
      </c>
      <c r="I119" s="81">
        <f t="shared" si="7"/>
        <v>0</v>
      </c>
      <c r="J119" s="81">
        <f>J120+J121</f>
        <v>0</v>
      </c>
      <c r="K119" s="81">
        <f>K120+K121</f>
        <v>0</v>
      </c>
      <c r="L119" s="81">
        <f t="shared" si="8"/>
        <v>0</v>
      </c>
      <c r="M119" s="81">
        <f>M120+M121</f>
        <v>0</v>
      </c>
      <c r="N119" s="81">
        <f>N120+N121</f>
        <v>0</v>
      </c>
      <c r="O119" s="81">
        <f t="shared" si="5"/>
        <v>0</v>
      </c>
    </row>
    <row r="120" spans="1:15" hidden="1">
      <c r="A120" s="38"/>
      <c r="B120" s="38" t="str">
        <f t="shared" si="6"/>
        <v>b</v>
      </c>
      <c r="C120" s="82" t="s">
        <v>506</v>
      </c>
      <c r="D120" s="83" t="s">
        <v>507</v>
      </c>
      <c r="E120" s="84"/>
      <c r="F120" s="84"/>
      <c r="G120" s="84"/>
      <c r="H120" s="84"/>
      <c r="I120" s="84">
        <f t="shared" si="7"/>
        <v>0</v>
      </c>
      <c r="J120" s="84"/>
      <c r="K120" s="84"/>
      <c r="L120" s="84">
        <f t="shared" si="8"/>
        <v>0</v>
      </c>
      <c r="M120" s="84"/>
      <c r="N120" s="84"/>
      <c r="O120" s="84">
        <f t="shared" si="5"/>
        <v>0</v>
      </c>
    </row>
    <row r="121" spans="1:15" hidden="1">
      <c r="A121" s="38"/>
      <c r="B121" s="38" t="str">
        <f t="shared" si="6"/>
        <v>b</v>
      </c>
      <c r="C121" s="82" t="s">
        <v>508</v>
      </c>
      <c r="D121" s="83" t="s">
        <v>509</v>
      </c>
      <c r="E121" s="84"/>
      <c r="F121" s="84"/>
      <c r="G121" s="84"/>
      <c r="H121" s="84"/>
      <c r="I121" s="84">
        <f t="shared" si="7"/>
        <v>0</v>
      </c>
      <c r="J121" s="84"/>
      <c r="K121" s="84"/>
      <c r="L121" s="84">
        <f t="shared" si="8"/>
        <v>0</v>
      </c>
      <c r="M121" s="84"/>
      <c r="N121" s="84"/>
      <c r="O121" s="84">
        <f t="shared" si="5"/>
        <v>0</v>
      </c>
    </row>
    <row r="122" spans="1:15" ht="22.5" hidden="1">
      <c r="A122" s="38"/>
      <c r="B122" s="38" t="str">
        <f t="shared" si="6"/>
        <v>b</v>
      </c>
      <c r="C122" s="79" t="s">
        <v>510</v>
      </c>
      <c r="D122" s="80" t="s">
        <v>511</v>
      </c>
      <c r="E122" s="81">
        <v>0</v>
      </c>
      <c r="F122" s="81">
        <v>0</v>
      </c>
      <c r="G122" s="81">
        <v>0</v>
      </c>
      <c r="H122" s="81">
        <v>0</v>
      </c>
      <c r="I122" s="81">
        <f t="shared" si="7"/>
        <v>0</v>
      </c>
      <c r="J122" s="81">
        <v>0</v>
      </c>
      <c r="K122" s="81">
        <v>0</v>
      </c>
      <c r="L122" s="81">
        <f t="shared" si="8"/>
        <v>0</v>
      </c>
      <c r="M122" s="81">
        <v>0</v>
      </c>
      <c r="N122" s="81">
        <v>0</v>
      </c>
      <c r="O122" s="81">
        <f t="shared" si="5"/>
        <v>0</v>
      </c>
    </row>
    <row r="123" spans="1:15" hidden="1">
      <c r="A123" s="38"/>
      <c r="B123" s="38" t="str">
        <f t="shared" si="6"/>
        <v>b</v>
      </c>
      <c r="C123" s="76" t="s">
        <v>512</v>
      </c>
      <c r="D123" s="77" t="s">
        <v>513</v>
      </c>
      <c r="E123" s="78">
        <f>E124+E129</f>
        <v>0</v>
      </c>
      <c r="F123" s="78">
        <f>F124+F129</f>
        <v>0</v>
      </c>
      <c r="G123" s="78">
        <f>G124+G129</f>
        <v>0</v>
      </c>
      <c r="H123" s="78">
        <f>H124+H129</f>
        <v>0</v>
      </c>
      <c r="I123" s="78">
        <f t="shared" si="7"/>
        <v>0</v>
      </c>
      <c r="J123" s="78">
        <f>J124+J129</f>
        <v>0</v>
      </c>
      <c r="K123" s="78">
        <f>K124+K129</f>
        <v>0</v>
      </c>
      <c r="L123" s="78">
        <f t="shared" si="8"/>
        <v>0</v>
      </c>
      <c r="M123" s="78">
        <f>M124+M129</f>
        <v>0</v>
      </c>
      <c r="N123" s="78">
        <f>N124+N129</f>
        <v>0</v>
      </c>
      <c r="O123" s="78">
        <f t="shared" si="5"/>
        <v>0</v>
      </c>
    </row>
    <row r="124" spans="1:15" ht="22.5" hidden="1">
      <c r="A124" s="38"/>
      <c r="B124" s="38" t="str">
        <f t="shared" si="6"/>
        <v>b</v>
      </c>
      <c r="C124" s="79" t="s">
        <v>514</v>
      </c>
      <c r="D124" s="80" t="s">
        <v>515</v>
      </c>
      <c r="E124" s="81">
        <f>E125+E126+E127+E128</f>
        <v>0</v>
      </c>
      <c r="F124" s="81">
        <f>F125+F126+F127+F128</f>
        <v>0</v>
      </c>
      <c r="G124" s="81">
        <f>G125+G126+G127+G128</f>
        <v>0</v>
      </c>
      <c r="H124" s="81">
        <f>H125+H126+H127+H128</f>
        <v>0</v>
      </c>
      <c r="I124" s="81">
        <f t="shared" si="7"/>
        <v>0</v>
      </c>
      <c r="J124" s="81">
        <f>J125+J126+J127+J128</f>
        <v>0</v>
      </c>
      <c r="K124" s="81">
        <f>K125+K126+K127+K128</f>
        <v>0</v>
      </c>
      <c r="L124" s="81">
        <f t="shared" si="8"/>
        <v>0</v>
      </c>
      <c r="M124" s="81">
        <f>M125+M126+M127+M128</f>
        <v>0</v>
      </c>
      <c r="N124" s="81">
        <f>N125+N126+N127+N128</f>
        <v>0</v>
      </c>
      <c r="O124" s="81">
        <f t="shared" si="5"/>
        <v>0</v>
      </c>
    </row>
    <row r="125" spans="1:15" hidden="1">
      <c r="A125" s="38"/>
      <c r="B125" s="38" t="str">
        <f t="shared" si="6"/>
        <v>b</v>
      </c>
      <c r="C125" s="82" t="s">
        <v>516</v>
      </c>
      <c r="D125" s="83" t="s">
        <v>517</v>
      </c>
      <c r="E125" s="84"/>
      <c r="F125" s="84"/>
      <c r="G125" s="84"/>
      <c r="H125" s="84"/>
      <c r="I125" s="84">
        <f t="shared" si="7"/>
        <v>0</v>
      </c>
      <c r="J125" s="84"/>
      <c r="K125" s="84"/>
      <c r="L125" s="84">
        <f t="shared" si="8"/>
        <v>0</v>
      </c>
      <c r="M125" s="84"/>
      <c r="N125" s="84"/>
      <c r="O125" s="84">
        <f t="shared" si="5"/>
        <v>0</v>
      </c>
    </row>
    <row r="126" spans="1:15" hidden="1">
      <c r="A126" s="38"/>
      <c r="B126" s="38" t="str">
        <f t="shared" si="6"/>
        <v>b</v>
      </c>
      <c r="C126" s="82" t="s">
        <v>518</v>
      </c>
      <c r="D126" s="83" t="s">
        <v>519</v>
      </c>
      <c r="E126" s="84"/>
      <c r="F126" s="84"/>
      <c r="G126" s="84"/>
      <c r="H126" s="84"/>
      <c r="I126" s="84">
        <f t="shared" si="7"/>
        <v>0</v>
      </c>
      <c r="J126" s="84"/>
      <c r="K126" s="84"/>
      <c r="L126" s="84">
        <f t="shared" si="8"/>
        <v>0</v>
      </c>
      <c r="M126" s="84"/>
      <c r="N126" s="84"/>
      <c r="O126" s="84">
        <f t="shared" si="5"/>
        <v>0</v>
      </c>
    </row>
    <row r="127" spans="1:15" hidden="1">
      <c r="A127" s="38"/>
      <c r="B127" s="38" t="str">
        <f t="shared" si="6"/>
        <v>b</v>
      </c>
      <c r="C127" s="82" t="s">
        <v>520</v>
      </c>
      <c r="D127" s="83" t="s">
        <v>507</v>
      </c>
      <c r="E127" s="84"/>
      <c r="F127" s="84"/>
      <c r="G127" s="84"/>
      <c r="H127" s="84"/>
      <c r="I127" s="84">
        <f t="shared" si="7"/>
        <v>0</v>
      </c>
      <c r="J127" s="84"/>
      <c r="K127" s="84"/>
      <c r="L127" s="84">
        <f t="shared" si="8"/>
        <v>0</v>
      </c>
      <c r="M127" s="84"/>
      <c r="N127" s="84"/>
      <c r="O127" s="84">
        <f t="shared" si="5"/>
        <v>0</v>
      </c>
    </row>
    <row r="128" spans="1:15" hidden="1">
      <c r="A128" s="38"/>
      <c r="B128" s="38" t="str">
        <f t="shared" si="6"/>
        <v>b</v>
      </c>
      <c r="C128" s="82" t="s">
        <v>521</v>
      </c>
      <c r="D128" s="83" t="s">
        <v>509</v>
      </c>
      <c r="E128" s="84"/>
      <c r="F128" s="84"/>
      <c r="G128" s="84"/>
      <c r="H128" s="84"/>
      <c r="I128" s="84">
        <f t="shared" si="7"/>
        <v>0</v>
      </c>
      <c r="J128" s="84"/>
      <c r="K128" s="84"/>
      <c r="L128" s="84">
        <f t="shared" si="8"/>
        <v>0</v>
      </c>
      <c r="M128" s="84"/>
      <c r="N128" s="84"/>
      <c r="O128" s="84">
        <f t="shared" si="5"/>
        <v>0</v>
      </c>
    </row>
    <row r="129" spans="1:15" ht="22.5" hidden="1">
      <c r="A129" s="38"/>
      <c r="B129" s="38" t="str">
        <f t="shared" si="6"/>
        <v>b</v>
      </c>
      <c r="C129" s="79" t="s">
        <v>522</v>
      </c>
      <c r="D129" s="80" t="s">
        <v>523</v>
      </c>
      <c r="E129" s="81">
        <v>0</v>
      </c>
      <c r="F129" s="81">
        <v>0</v>
      </c>
      <c r="G129" s="81">
        <v>0</v>
      </c>
      <c r="H129" s="81">
        <v>0</v>
      </c>
      <c r="I129" s="81">
        <f t="shared" si="7"/>
        <v>0</v>
      </c>
      <c r="J129" s="81">
        <v>0</v>
      </c>
      <c r="K129" s="81">
        <v>0</v>
      </c>
      <c r="L129" s="81">
        <f t="shared" si="8"/>
        <v>0</v>
      </c>
      <c r="M129" s="81">
        <v>0</v>
      </c>
      <c r="N129" s="81">
        <v>0</v>
      </c>
      <c r="O129" s="81">
        <f t="shared" si="5"/>
        <v>0</v>
      </c>
    </row>
    <row r="130" spans="1:15" hidden="1">
      <c r="A130" s="38"/>
      <c r="B130" s="38" t="str">
        <f t="shared" si="6"/>
        <v>b</v>
      </c>
      <c r="C130" s="66" t="s">
        <v>524</v>
      </c>
      <c r="D130" s="59" t="s">
        <v>488</v>
      </c>
      <c r="E130" s="60">
        <f>E131+E134+E140</f>
        <v>0</v>
      </c>
      <c r="F130" s="60">
        <f>F131+F134+F140</f>
        <v>0</v>
      </c>
      <c r="G130" s="60">
        <f>G131+G134+G140</f>
        <v>0</v>
      </c>
      <c r="H130" s="60">
        <f>H131+H134+H140</f>
        <v>0</v>
      </c>
      <c r="I130" s="60">
        <f t="shared" si="7"/>
        <v>0</v>
      </c>
      <c r="J130" s="60">
        <f>J131+J134+J140</f>
        <v>0</v>
      </c>
      <c r="K130" s="60">
        <f>K131+K134+K140</f>
        <v>0</v>
      </c>
      <c r="L130" s="60">
        <f t="shared" si="8"/>
        <v>0</v>
      </c>
      <c r="M130" s="60">
        <f>M131+M134+M140</f>
        <v>0</v>
      </c>
      <c r="N130" s="60">
        <f>N131+N134+N140</f>
        <v>0</v>
      </c>
      <c r="O130" s="60">
        <f t="shared" si="5"/>
        <v>0</v>
      </c>
    </row>
    <row r="131" spans="1:15" hidden="1">
      <c r="A131" s="38"/>
      <c r="B131" s="38" t="str">
        <f t="shared" si="6"/>
        <v>b</v>
      </c>
      <c r="C131" s="76" t="s">
        <v>525</v>
      </c>
      <c r="D131" s="77" t="s">
        <v>497</v>
      </c>
      <c r="E131" s="78">
        <f>E132+E133</f>
        <v>0</v>
      </c>
      <c r="F131" s="78">
        <f>F132+F133</f>
        <v>0</v>
      </c>
      <c r="G131" s="78">
        <f>G132+G133</f>
        <v>0</v>
      </c>
      <c r="H131" s="78">
        <f>H132+H133</f>
        <v>0</v>
      </c>
      <c r="I131" s="78">
        <f t="shared" si="7"/>
        <v>0</v>
      </c>
      <c r="J131" s="78">
        <f>J132+J133</f>
        <v>0</v>
      </c>
      <c r="K131" s="78">
        <f>K132+K133</f>
        <v>0</v>
      </c>
      <c r="L131" s="78">
        <f t="shared" si="8"/>
        <v>0</v>
      </c>
      <c r="M131" s="78">
        <f>M132+M133</f>
        <v>0</v>
      </c>
      <c r="N131" s="78">
        <f>N132+N133</f>
        <v>0</v>
      </c>
      <c r="O131" s="78">
        <f t="shared" si="5"/>
        <v>0</v>
      </c>
    </row>
    <row r="132" spans="1:15" hidden="1">
      <c r="A132" s="38"/>
      <c r="B132" s="38" t="str">
        <f t="shared" si="6"/>
        <v>b</v>
      </c>
      <c r="C132" s="79" t="s">
        <v>526</v>
      </c>
      <c r="D132" s="80" t="s">
        <v>499</v>
      </c>
      <c r="E132" s="81"/>
      <c r="F132" s="81"/>
      <c r="G132" s="81"/>
      <c r="H132" s="81"/>
      <c r="I132" s="81">
        <f t="shared" si="7"/>
        <v>0</v>
      </c>
      <c r="J132" s="81"/>
      <c r="K132" s="81"/>
      <c r="L132" s="81">
        <f t="shared" si="8"/>
        <v>0</v>
      </c>
      <c r="M132" s="81"/>
      <c r="N132" s="81"/>
      <c r="O132" s="81">
        <f t="shared" si="5"/>
        <v>0</v>
      </c>
    </row>
    <row r="133" spans="1:15" ht="22.5" hidden="1">
      <c r="A133" s="38"/>
      <c r="B133" s="38" t="str">
        <f t="shared" si="6"/>
        <v>b</v>
      </c>
      <c r="C133" s="79" t="s">
        <v>527</v>
      </c>
      <c r="D133" s="80" t="s">
        <v>501</v>
      </c>
      <c r="E133" s="81"/>
      <c r="F133" s="81"/>
      <c r="G133" s="81"/>
      <c r="H133" s="81"/>
      <c r="I133" s="81">
        <f t="shared" si="7"/>
        <v>0</v>
      </c>
      <c r="J133" s="81"/>
      <c r="K133" s="81"/>
      <c r="L133" s="81">
        <f t="shared" si="8"/>
        <v>0</v>
      </c>
      <c r="M133" s="81"/>
      <c r="N133" s="81"/>
      <c r="O133" s="81">
        <f t="shared" ref="O133:O196" si="9">M133-J133</f>
        <v>0</v>
      </c>
    </row>
    <row r="134" spans="1:15" ht="25.5" hidden="1">
      <c r="A134" s="38"/>
      <c r="B134" s="38" t="str">
        <f t="shared" ref="B134:B197" si="10">IF(OR(E134&lt;&gt;0,F134&lt;&gt;0,G134&lt;&gt;0,H134&lt;&gt;0,J134&lt;&gt;0,M134&lt;&gt;0),"a","b")</f>
        <v>b</v>
      </c>
      <c r="C134" s="76" t="s">
        <v>528</v>
      </c>
      <c r="D134" s="77" t="s">
        <v>503</v>
      </c>
      <c r="E134" s="78">
        <f>E135+E139</f>
        <v>0</v>
      </c>
      <c r="F134" s="78">
        <f>F135+F139</f>
        <v>0</v>
      </c>
      <c r="G134" s="78">
        <f>G135+G139</f>
        <v>0</v>
      </c>
      <c r="H134" s="78">
        <f>H135+H139</f>
        <v>0</v>
      </c>
      <c r="I134" s="78">
        <f t="shared" si="7"/>
        <v>0</v>
      </c>
      <c r="J134" s="78">
        <f>J135+J139</f>
        <v>0</v>
      </c>
      <c r="K134" s="78">
        <f>K135+K139</f>
        <v>0</v>
      </c>
      <c r="L134" s="78">
        <f t="shared" si="8"/>
        <v>0</v>
      </c>
      <c r="M134" s="78">
        <f>M135+M139</f>
        <v>0</v>
      </c>
      <c r="N134" s="78">
        <f>N135+N139</f>
        <v>0</v>
      </c>
      <c r="O134" s="78">
        <f t="shared" si="9"/>
        <v>0</v>
      </c>
    </row>
    <row r="135" spans="1:15" ht="22.5" hidden="1">
      <c r="A135" s="38"/>
      <c r="B135" s="38" t="str">
        <f t="shared" si="10"/>
        <v>b</v>
      </c>
      <c r="C135" s="79" t="s">
        <v>529</v>
      </c>
      <c r="D135" s="80" t="s">
        <v>505</v>
      </c>
      <c r="E135" s="81">
        <f>E136+E137+E138</f>
        <v>0</v>
      </c>
      <c r="F135" s="81">
        <f>F136+F137+F138</f>
        <v>0</v>
      </c>
      <c r="G135" s="81">
        <f>G136+G137+G138</f>
        <v>0</v>
      </c>
      <c r="H135" s="81">
        <f>H136+H137+H138</f>
        <v>0</v>
      </c>
      <c r="I135" s="81">
        <f t="shared" si="7"/>
        <v>0</v>
      </c>
      <c r="J135" s="81">
        <f>J136+J137+J138</f>
        <v>0</v>
      </c>
      <c r="K135" s="81">
        <f>K136+K137+K138</f>
        <v>0</v>
      </c>
      <c r="L135" s="81">
        <f t="shared" si="8"/>
        <v>0</v>
      </c>
      <c r="M135" s="81">
        <f>M136+M137+M138</f>
        <v>0</v>
      </c>
      <c r="N135" s="81">
        <f>N136+N137+N138</f>
        <v>0</v>
      </c>
      <c r="O135" s="81">
        <f t="shared" si="9"/>
        <v>0</v>
      </c>
    </row>
    <row r="136" spans="1:15" hidden="1">
      <c r="A136" s="38"/>
      <c r="B136" s="38" t="str">
        <f t="shared" si="10"/>
        <v>b</v>
      </c>
      <c r="C136" s="68" t="s">
        <v>530</v>
      </c>
      <c r="D136" s="62" t="s">
        <v>507</v>
      </c>
      <c r="E136" s="84"/>
      <c r="F136" s="84"/>
      <c r="G136" s="84"/>
      <c r="H136" s="84"/>
      <c r="I136" s="84">
        <f t="shared" si="7"/>
        <v>0</v>
      </c>
      <c r="J136" s="84"/>
      <c r="K136" s="84"/>
      <c r="L136" s="84">
        <f t="shared" si="8"/>
        <v>0</v>
      </c>
      <c r="M136" s="84"/>
      <c r="N136" s="84"/>
      <c r="O136" s="84">
        <f t="shared" si="9"/>
        <v>0</v>
      </c>
    </row>
    <row r="137" spans="1:15" hidden="1">
      <c r="A137" s="38"/>
      <c r="B137" s="38" t="str">
        <f t="shared" si="10"/>
        <v>b</v>
      </c>
      <c r="C137" s="68" t="s">
        <v>531</v>
      </c>
      <c r="D137" s="62" t="s">
        <v>532</v>
      </c>
      <c r="E137" s="84"/>
      <c r="F137" s="84"/>
      <c r="G137" s="84"/>
      <c r="H137" s="84"/>
      <c r="I137" s="84">
        <f t="shared" si="7"/>
        <v>0</v>
      </c>
      <c r="J137" s="84"/>
      <c r="K137" s="84"/>
      <c r="L137" s="84">
        <f t="shared" si="8"/>
        <v>0</v>
      </c>
      <c r="M137" s="84"/>
      <c r="N137" s="84"/>
      <c r="O137" s="84">
        <f t="shared" si="9"/>
        <v>0</v>
      </c>
    </row>
    <row r="138" spans="1:15" hidden="1">
      <c r="A138" s="38"/>
      <c r="B138" s="38" t="str">
        <f t="shared" si="10"/>
        <v>b</v>
      </c>
      <c r="C138" s="68" t="s">
        <v>533</v>
      </c>
      <c r="D138" s="62" t="s">
        <v>509</v>
      </c>
      <c r="E138" s="84"/>
      <c r="F138" s="84"/>
      <c r="G138" s="84"/>
      <c r="H138" s="84"/>
      <c r="I138" s="84">
        <f t="shared" si="7"/>
        <v>0</v>
      </c>
      <c r="J138" s="84"/>
      <c r="K138" s="84"/>
      <c r="L138" s="84">
        <f t="shared" si="8"/>
        <v>0</v>
      </c>
      <c r="M138" s="84"/>
      <c r="N138" s="84"/>
      <c r="O138" s="84">
        <f t="shared" si="9"/>
        <v>0</v>
      </c>
    </row>
    <row r="139" spans="1:15" ht="22.5" hidden="1">
      <c r="A139" s="38"/>
      <c r="B139" s="38" t="str">
        <f t="shared" si="10"/>
        <v>b</v>
      </c>
      <c r="C139" s="79" t="s">
        <v>534</v>
      </c>
      <c r="D139" s="80" t="s">
        <v>511</v>
      </c>
      <c r="E139" s="81">
        <v>0</v>
      </c>
      <c r="F139" s="81">
        <v>0</v>
      </c>
      <c r="G139" s="81">
        <v>0</v>
      </c>
      <c r="H139" s="81">
        <v>0</v>
      </c>
      <c r="I139" s="81">
        <f t="shared" si="7"/>
        <v>0</v>
      </c>
      <c r="J139" s="81">
        <v>0</v>
      </c>
      <c r="K139" s="81">
        <v>0</v>
      </c>
      <c r="L139" s="81">
        <f t="shared" si="8"/>
        <v>0</v>
      </c>
      <c r="M139" s="81">
        <v>0</v>
      </c>
      <c r="N139" s="81">
        <v>0</v>
      </c>
      <c r="O139" s="81">
        <f t="shared" si="9"/>
        <v>0</v>
      </c>
    </row>
    <row r="140" spans="1:15" hidden="1">
      <c r="A140" s="38"/>
      <c r="B140" s="38" t="str">
        <f t="shared" si="10"/>
        <v>b</v>
      </c>
      <c r="C140" s="76" t="s">
        <v>535</v>
      </c>
      <c r="D140" s="77" t="s">
        <v>513</v>
      </c>
      <c r="E140" s="78">
        <f>E141+E145</f>
        <v>0</v>
      </c>
      <c r="F140" s="78">
        <f>F141+F145</f>
        <v>0</v>
      </c>
      <c r="G140" s="78">
        <f>G141+G145</f>
        <v>0</v>
      </c>
      <c r="H140" s="78">
        <f>H141+H145</f>
        <v>0</v>
      </c>
      <c r="I140" s="78">
        <f t="shared" si="7"/>
        <v>0</v>
      </c>
      <c r="J140" s="78">
        <f>J141+J145</f>
        <v>0</v>
      </c>
      <c r="K140" s="78">
        <f>K141+K145</f>
        <v>0</v>
      </c>
      <c r="L140" s="78">
        <f t="shared" si="8"/>
        <v>0</v>
      </c>
      <c r="M140" s="78">
        <f>M141+M145</f>
        <v>0</v>
      </c>
      <c r="N140" s="78">
        <f>N141+N145</f>
        <v>0</v>
      </c>
      <c r="O140" s="78">
        <f t="shared" si="9"/>
        <v>0</v>
      </c>
    </row>
    <row r="141" spans="1:15" ht="22.5" hidden="1">
      <c r="A141" s="38"/>
      <c r="B141" s="38" t="str">
        <f t="shared" si="10"/>
        <v>b</v>
      </c>
      <c r="C141" s="79" t="s">
        <v>536</v>
      </c>
      <c r="D141" s="80" t="s">
        <v>515</v>
      </c>
      <c r="E141" s="81">
        <f>E142+E143+E144</f>
        <v>0</v>
      </c>
      <c r="F141" s="81">
        <f>F142+F143+F144</f>
        <v>0</v>
      </c>
      <c r="G141" s="81">
        <f>G142+G143+G144</f>
        <v>0</v>
      </c>
      <c r="H141" s="81">
        <f>H142+H143+H144</f>
        <v>0</v>
      </c>
      <c r="I141" s="81">
        <f t="shared" si="7"/>
        <v>0</v>
      </c>
      <c r="J141" s="81">
        <f>J142+J143+J144</f>
        <v>0</v>
      </c>
      <c r="K141" s="81">
        <f>K142+K143+K144</f>
        <v>0</v>
      </c>
      <c r="L141" s="81">
        <f t="shared" si="8"/>
        <v>0</v>
      </c>
      <c r="M141" s="81">
        <f>M142+M143+M144</f>
        <v>0</v>
      </c>
      <c r="N141" s="81">
        <f>N142+N143+N144</f>
        <v>0</v>
      </c>
      <c r="O141" s="81">
        <f t="shared" si="9"/>
        <v>0</v>
      </c>
    </row>
    <row r="142" spans="1:15" hidden="1">
      <c r="A142" s="38"/>
      <c r="B142" s="38" t="str">
        <f t="shared" si="10"/>
        <v>b</v>
      </c>
      <c r="C142" s="68" t="s">
        <v>537</v>
      </c>
      <c r="D142" s="62" t="s">
        <v>532</v>
      </c>
      <c r="E142" s="84"/>
      <c r="F142" s="84"/>
      <c r="G142" s="84"/>
      <c r="H142" s="84"/>
      <c r="I142" s="84">
        <f t="shared" si="7"/>
        <v>0</v>
      </c>
      <c r="J142" s="84"/>
      <c r="K142" s="84"/>
      <c r="L142" s="84">
        <f t="shared" si="8"/>
        <v>0</v>
      </c>
      <c r="M142" s="84"/>
      <c r="N142" s="84"/>
      <c r="O142" s="84">
        <f t="shared" si="9"/>
        <v>0</v>
      </c>
    </row>
    <row r="143" spans="1:15" hidden="1">
      <c r="A143" s="38"/>
      <c r="B143" s="38" t="str">
        <f t="shared" si="10"/>
        <v>b</v>
      </c>
      <c r="C143" s="68" t="s">
        <v>538</v>
      </c>
      <c r="D143" s="62" t="s">
        <v>507</v>
      </c>
      <c r="E143" s="84"/>
      <c r="F143" s="84"/>
      <c r="G143" s="84"/>
      <c r="H143" s="84"/>
      <c r="I143" s="84">
        <f t="shared" si="7"/>
        <v>0</v>
      </c>
      <c r="J143" s="84"/>
      <c r="K143" s="84"/>
      <c r="L143" s="84">
        <f t="shared" si="8"/>
        <v>0</v>
      </c>
      <c r="M143" s="84"/>
      <c r="N143" s="84"/>
      <c r="O143" s="84">
        <f t="shared" si="9"/>
        <v>0</v>
      </c>
    </row>
    <row r="144" spans="1:15" hidden="1">
      <c r="A144" s="38"/>
      <c r="B144" s="38" t="str">
        <f t="shared" si="10"/>
        <v>b</v>
      </c>
      <c r="C144" s="68" t="s">
        <v>539</v>
      </c>
      <c r="D144" s="62" t="s">
        <v>509</v>
      </c>
      <c r="E144" s="84"/>
      <c r="F144" s="84"/>
      <c r="G144" s="84"/>
      <c r="H144" s="84"/>
      <c r="I144" s="84">
        <f t="shared" si="7"/>
        <v>0</v>
      </c>
      <c r="J144" s="84"/>
      <c r="K144" s="84"/>
      <c r="L144" s="84">
        <f t="shared" si="8"/>
        <v>0</v>
      </c>
      <c r="M144" s="84"/>
      <c r="N144" s="84"/>
      <c r="O144" s="84">
        <f t="shared" si="9"/>
        <v>0</v>
      </c>
    </row>
    <row r="145" spans="1:15" ht="22.5" hidden="1">
      <c r="A145" s="38"/>
      <c r="B145" s="38" t="str">
        <f t="shared" si="10"/>
        <v>b</v>
      </c>
      <c r="C145" s="79" t="s">
        <v>540</v>
      </c>
      <c r="D145" s="80" t="s">
        <v>523</v>
      </c>
      <c r="E145" s="81">
        <v>0</v>
      </c>
      <c r="F145" s="81">
        <v>0</v>
      </c>
      <c r="G145" s="81">
        <v>0</v>
      </c>
      <c r="H145" s="81">
        <v>0</v>
      </c>
      <c r="I145" s="81">
        <f t="shared" si="7"/>
        <v>0</v>
      </c>
      <c r="J145" s="81">
        <v>0</v>
      </c>
      <c r="K145" s="81">
        <v>0</v>
      </c>
      <c r="L145" s="81">
        <f t="shared" si="8"/>
        <v>0</v>
      </c>
      <c r="M145" s="81">
        <v>0</v>
      </c>
      <c r="N145" s="81">
        <v>0</v>
      </c>
      <c r="O145" s="81">
        <f t="shared" si="9"/>
        <v>0</v>
      </c>
    </row>
    <row r="146" spans="1:15">
      <c r="A146" s="38" t="s">
        <v>283</v>
      </c>
      <c r="B146" s="38" t="str">
        <f t="shared" si="10"/>
        <v>a</v>
      </c>
      <c r="C146" s="64">
        <v>2.7</v>
      </c>
      <c r="D146" s="53" t="s">
        <v>28</v>
      </c>
      <c r="E146" s="54">
        <f>E147+E150+E153</f>
        <v>110000</v>
      </c>
      <c r="F146" s="54">
        <f>F147+F150+F153</f>
        <v>110000</v>
      </c>
      <c r="G146" s="54">
        <f>G147+G150+G153</f>
        <v>110000</v>
      </c>
      <c r="H146" s="54">
        <f>H147+H150+H153</f>
        <v>52076.72</v>
      </c>
      <c r="I146" s="54">
        <f t="shared" si="7"/>
        <v>0</v>
      </c>
      <c r="J146" s="54">
        <f>J147+J150+J153</f>
        <v>110000</v>
      </c>
      <c r="K146" s="54">
        <f>K147+K150+K153</f>
        <v>0</v>
      </c>
      <c r="L146" s="54">
        <f t="shared" si="8"/>
        <v>0</v>
      </c>
      <c r="M146" s="54">
        <f>M147+M150+M153</f>
        <v>110000</v>
      </c>
      <c r="N146" s="54">
        <f>N147+N150+N153</f>
        <v>0</v>
      </c>
      <c r="O146" s="54">
        <f t="shared" si="9"/>
        <v>0</v>
      </c>
    </row>
    <row r="147" spans="1:15" hidden="1">
      <c r="A147" s="38"/>
      <c r="B147" s="38" t="str">
        <f t="shared" si="10"/>
        <v>b</v>
      </c>
      <c r="C147" s="65" t="s">
        <v>541</v>
      </c>
      <c r="D147" s="56" t="s">
        <v>542</v>
      </c>
      <c r="E147" s="57">
        <f>SUM(E148:E149)</f>
        <v>0</v>
      </c>
      <c r="F147" s="57">
        <f>SUM(F148:F149)</f>
        <v>0</v>
      </c>
      <c r="G147" s="57">
        <f>SUM(G148:G149)</f>
        <v>0</v>
      </c>
      <c r="H147" s="57">
        <f>SUM(H148:H149)</f>
        <v>0</v>
      </c>
      <c r="I147" s="57">
        <f t="shared" si="7"/>
        <v>0</v>
      </c>
      <c r="J147" s="57">
        <f>SUM(J148:J149)</f>
        <v>0</v>
      </c>
      <c r="K147" s="57">
        <f>SUM(K148:K149)</f>
        <v>0</v>
      </c>
      <c r="L147" s="57">
        <f t="shared" si="8"/>
        <v>0</v>
      </c>
      <c r="M147" s="57">
        <f>SUM(M148:M149)</f>
        <v>0</v>
      </c>
      <c r="N147" s="57">
        <f>SUM(N148:N149)</f>
        <v>0</v>
      </c>
      <c r="O147" s="57">
        <f t="shared" si="9"/>
        <v>0</v>
      </c>
    </row>
    <row r="148" spans="1:15" hidden="1">
      <c r="A148" s="38"/>
      <c r="B148" s="38" t="str">
        <f t="shared" si="10"/>
        <v>b</v>
      </c>
      <c r="C148" s="66" t="s">
        <v>543</v>
      </c>
      <c r="D148" s="59" t="s">
        <v>544</v>
      </c>
      <c r="E148" s="60"/>
      <c r="F148" s="60"/>
      <c r="G148" s="60"/>
      <c r="H148" s="60"/>
      <c r="I148" s="60">
        <f t="shared" ref="I148:I211" si="11">I151+I336+I419+I462</f>
        <v>0</v>
      </c>
      <c r="J148" s="60"/>
      <c r="K148" s="60"/>
      <c r="L148" s="60">
        <f t="shared" ref="L148:L211" si="12">L151+L336+L419+L462</f>
        <v>0</v>
      </c>
      <c r="M148" s="60"/>
      <c r="N148" s="60"/>
      <c r="O148" s="60">
        <f t="shared" si="9"/>
        <v>0</v>
      </c>
    </row>
    <row r="149" spans="1:15" hidden="1">
      <c r="A149" s="38"/>
      <c r="B149" s="38" t="str">
        <f t="shared" si="10"/>
        <v>b</v>
      </c>
      <c r="C149" s="66" t="s">
        <v>545</v>
      </c>
      <c r="D149" s="59" t="s">
        <v>546</v>
      </c>
      <c r="E149" s="60"/>
      <c r="F149" s="60"/>
      <c r="G149" s="60"/>
      <c r="H149" s="60"/>
      <c r="I149" s="60">
        <f t="shared" si="11"/>
        <v>0</v>
      </c>
      <c r="J149" s="60"/>
      <c r="K149" s="60"/>
      <c r="L149" s="60">
        <f t="shared" si="12"/>
        <v>0</v>
      </c>
      <c r="M149" s="60"/>
      <c r="N149" s="60"/>
      <c r="O149" s="60">
        <f t="shared" si="9"/>
        <v>0</v>
      </c>
    </row>
    <row r="150" spans="1:15" hidden="1">
      <c r="A150" s="38"/>
      <c r="B150" s="38" t="str">
        <f t="shared" si="10"/>
        <v>b</v>
      </c>
      <c r="C150" s="65" t="s">
        <v>547</v>
      </c>
      <c r="D150" s="56" t="s">
        <v>548</v>
      </c>
      <c r="E150" s="57">
        <f>SUM(E151:E152)</f>
        <v>0</v>
      </c>
      <c r="F150" s="57">
        <f>SUM(F151:F152)</f>
        <v>0</v>
      </c>
      <c r="G150" s="57">
        <f>SUM(G151:G152)</f>
        <v>0</v>
      </c>
      <c r="H150" s="57">
        <f>SUM(H151:H152)</f>
        <v>0</v>
      </c>
      <c r="I150" s="57">
        <f t="shared" si="11"/>
        <v>0</v>
      </c>
      <c r="J150" s="57">
        <f>SUM(J151:J152)</f>
        <v>0</v>
      </c>
      <c r="K150" s="57">
        <f>SUM(K151:K152)</f>
        <v>0</v>
      </c>
      <c r="L150" s="57">
        <f t="shared" si="12"/>
        <v>0</v>
      </c>
      <c r="M150" s="57">
        <f>SUM(M151:M152)</f>
        <v>0</v>
      </c>
      <c r="N150" s="57">
        <f>SUM(N151:N152)</f>
        <v>0</v>
      </c>
      <c r="O150" s="57">
        <f t="shared" si="9"/>
        <v>0</v>
      </c>
    </row>
    <row r="151" spans="1:15" hidden="1">
      <c r="A151" s="38"/>
      <c r="B151" s="38" t="str">
        <f t="shared" si="10"/>
        <v>b</v>
      </c>
      <c r="C151" s="66" t="s">
        <v>549</v>
      </c>
      <c r="D151" s="59" t="s">
        <v>544</v>
      </c>
      <c r="E151" s="60"/>
      <c r="F151" s="60"/>
      <c r="G151" s="60"/>
      <c r="H151" s="60"/>
      <c r="I151" s="60">
        <f t="shared" si="11"/>
        <v>0</v>
      </c>
      <c r="J151" s="60"/>
      <c r="K151" s="60"/>
      <c r="L151" s="60">
        <f t="shared" si="12"/>
        <v>0</v>
      </c>
      <c r="M151" s="60"/>
      <c r="N151" s="60"/>
      <c r="O151" s="60">
        <f t="shared" si="9"/>
        <v>0</v>
      </c>
    </row>
    <row r="152" spans="1:15" hidden="1">
      <c r="A152" s="38"/>
      <c r="B152" s="38" t="str">
        <f t="shared" si="10"/>
        <v>b</v>
      </c>
      <c r="C152" s="66" t="s">
        <v>550</v>
      </c>
      <c r="D152" s="59" t="s">
        <v>546</v>
      </c>
      <c r="E152" s="60"/>
      <c r="F152" s="60"/>
      <c r="G152" s="60"/>
      <c r="H152" s="60"/>
      <c r="I152" s="60">
        <f t="shared" si="11"/>
        <v>0</v>
      </c>
      <c r="J152" s="60"/>
      <c r="K152" s="60"/>
      <c r="L152" s="60">
        <f t="shared" si="12"/>
        <v>0</v>
      </c>
      <c r="M152" s="60"/>
      <c r="N152" s="60"/>
      <c r="O152" s="60">
        <f t="shared" si="9"/>
        <v>0</v>
      </c>
    </row>
    <row r="153" spans="1:15" ht="25.5">
      <c r="A153" s="38"/>
      <c r="B153" s="38" t="str">
        <f t="shared" si="10"/>
        <v>a</v>
      </c>
      <c r="C153" s="65" t="s">
        <v>551</v>
      </c>
      <c r="D153" s="56" t="s">
        <v>552</v>
      </c>
      <c r="E153" s="57">
        <f>SUM(E154:E155)</f>
        <v>110000</v>
      </c>
      <c r="F153" s="57">
        <f>SUM(F154:F155)</f>
        <v>110000</v>
      </c>
      <c r="G153" s="57">
        <f>SUM(G154:G155)</f>
        <v>110000</v>
      </c>
      <c r="H153" s="57">
        <f>SUM(H154:H155)</f>
        <v>52076.72</v>
      </c>
      <c r="I153" s="57">
        <f t="shared" si="11"/>
        <v>0</v>
      </c>
      <c r="J153" s="57">
        <f>SUM(J154:J155)</f>
        <v>110000</v>
      </c>
      <c r="K153" s="57">
        <f>SUM(K154:K155)</f>
        <v>0</v>
      </c>
      <c r="L153" s="57">
        <f t="shared" si="12"/>
        <v>0</v>
      </c>
      <c r="M153" s="57">
        <f>SUM(M154:M155)</f>
        <v>110000</v>
      </c>
      <c r="N153" s="57">
        <f>SUM(N154:N155)</f>
        <v>0</v>
      </c>
      <c r="O153" s="57">
        <f t="shared" si="9"/>
        <v>0</v>
      </c>
    </row>
    <row r="154" spans="1:15">
      <c r="A154" s="38"/>
      <c r="B154" s="38" t="str">
        <f t="shared" si="10"/>
        <v>a</v>
      </c>
      <c r="C154" s="66" t="s">
        <v>553</v>
      </c>
      <c r="D154" s="59" t="s">
        <v>544</v>
      </c>
      <c r="E154" s="60">
        <v>110000</v>
      </c>
      <c r="F154" s="60">
        <v>110000</v>
      </c>
      <c r="G154" s="60">
        <v>110000</v>
      </c>
      <c r="H154" s="60">
        <v>52076.72</v>
      </c>
      <c r="I154" s="60">
        <f t="shared" si="11"/>
        <v>0</v>
      </c>
      <c r="J154" s="60">
        <v>110000</v>
      </c>
      <c r="K154" s="60"/>
      <c r="L154" s="60">
        <f t="shared" si="12"/>
        <v>0</v>
      </c>
      <c r="M154" s="60">
        <v>110000</v>
      </c>
      <c r="N154" s="60"/>
      <c r="O154" s="60">
        <f t="shared" si="9"/>
        <v>0</v>
      </c>
    </row>
    <row r="155" spans="1:15" hidden="1">
      <c r="A155" s="38"/>
      <c r="B155" s="38" t="str">
        <f t="shared" si="10"/>
        <v>b</v>
      </c>
      <c r="C155" s="66" t="s">
        <v>554</v>
      </c>
      <c r="D155" s="59" t="s">
        <v>546</v>
      </c>
      <c r="E155" s="60"/>
      <c r="F155" s="60"/>
      <c r="G155" s="60"/>
      <c r="H155" s="60"/>
      <c r="I155" s="60">
        <f t="shared" si="11"/>
        <v>0</v>
      </c>
      <c r="J155" s="60"/>
      <c r="K155" s="60"/>
      <c r="L155" s="60">
        <f t="shared" si="12"/>
        <v>0</v>
      </c>
      <c r="M155" s="60"/>
      <c r="N155" s="60"/>
      <c r="O155" s="60">
        <f t="shared" si="9"/>
        <v>0</v>
      </c>
    </row>
    <row r="156" spans="1:15">
      <c r="A156" s="38" t="s">
        <v>283</v>
      </c>
      <c r="B156" s="38" t="str">
        <f t="shared" si="10"/>
        <v>a</v>
      </c>
      <c r="C156" s="64">
        <v>2.8</v>
      </c>
      <c r="D156" s="53" t="s">
        <v>29</v>
      </c>
      <c r="E156" s="54">
        <f>E157+E165+E186</f>
        <v>40000</v>
      </c>
      <c r="F156" s="54">
        <f>F157+F165+F186</f>
        <v>40000</v>
      </c>
      <c r="G156" s="54">
        <f>G157+G165+G186</f>
        <v>40000</v>
      </c>
      <c r="H156" s="54">
        <f>H157+H165+H186</f>
        <v>15399.16</v>
      </c>
      <c r="I156" s="54">
        <f t="shared" si="11"/>
        <v>0</v>
      </c>
      <c r="J156" s="54">
        <f>J157+J165+J186</f>
        <v>41000</v>
      </c>
      <c r="K156" s="54">
        <f>K157+K165+K186</f>
        <v>0</v>
      </c>
      <c r="L156" s="54">
        <f t="shared" si="12"/>
        <v>0</v>
      </c>
      <c r="M156" s="54">
        <f>M157+M165+M186</f>
        <v>41000</v>
      </c>
      <c r="N156" s="54">
        <f>N157+N165+N186</f>
        <v>0</v>
      </c>
      <c r="O156" s="54">
        <f t="shared" si="9"/>
        <v>0</v>
      </c>
    </row>
    <row r="157" spans="1:15" ht="25.5" hidden="1">
      <c r="A157" s="38"/>
      <c r="B157" s="38" t="str">
        <f t="shared" si="10"/>
        <v>b</v>
      </c>
      <c r="C157" s="65" t="s">
        <v>555</v>
      </c>
      <c r="D157" s="56" t="s">
        <v>556</v>
      </c>
      <c r="E157" s="57">
        <f>E158+E161+E162+E163+E164</f>
        <v>0</v>
      </c>
      <c r="F157" s="57">
        <f>F158+F161+F162+F163+F164</f>
        <v>0</v>
      </c>
      <c r="G157" s="57">
        <f>G158+G161+G162+G163+G164</f>
        <v>0</v>
      </c>
      <c r="H157" s="57">
        <f>H158+H161+H162+H163+H164</f>
        <v>0</v>
      </c>
      <c r="I157" s="57">
        <f t="shared" si="11"/>
        <v>0</v>
      </c>
      <c r="J157" s="57">
        <f>J158+J161+J162+J163+J164</f>
        <v>0</v>
      </c>
      <c r="K157" s="57">
        <f>K158+K161+K162+K163+K164</f>
        <v>0</v>
      </c>
      <c r="L157" s="57">
        <f t="shared" si="12"/>
        <v>0</v>
      </c>
      <c r="M157" s="57">
        <f>M158+M161+M162+M163+M164</f>
        <v>0</v>
      </c>
      <c r="N157" s="57">
        <f>N158+N161+N162+N163+N164</f>
        <v>0</v>
      </c>
      <c r="O157" s="57">
        <f t="shared" si="9"/>
        <v>0</v>
      </c>
    </row>
    <row r="158" spans="1:15" hidden="1">
      <c r="A158" s="38"/>
      <c r="B158" s="38" t="str">
        <f t="shared" si="10"/>
        <v>b</v>
      </c>
      <c r="C158" s="66" t="s">
        <v>557</v>
      </c>
      <c r="D158" s="59" t="s">
        <v>558</v>
      </c>
      <c r="E158" s="60">
        <f>E159+E160</f>
        <v>0</v>
      </c>
      <c r="F158" s="60">
        <f>F159+F160</f>
        <v>0</v>
      </c>
      <c r="G158" s="60">
        <f>G159+G160</f>
        <v>0</v>
      </c>
      <c r="H158" s="60">
        <f>H159+H160</f>
        <v>0</v>
      </c>
      <c r="I158" s="60">
        <f t="shared" si="11"/>
        <v>0</v>
      </c>
      <c r="J158" s="60">
        <f>J159+J160</f>
        <v>0</v>
      </c>
      <c r="K158" s="60">
        <f>K159+K160</f>
        <v>0</v>
      </c>
      <c r="L158" s="60">
        <f t="shared" si="12"/>
        <v>0</v>
      </c>
      <c r="M158" s="60">
        <f>M159+M160</f>
        <v>0</v>
      </c>
      <c r="N158" s="60">
        <f>N159+N160</f>
        <v>0</v>
      </c>
      <c r="O158" s="60">
        <f t="shared" si="9"/>
        <v>0</v>
      </c>
    </row>
    <row r="159" spans="1:15" hidden="1">
      <c r="A159" s="38"/>
      <c r="B159" s="38" t="str">
        <f t="shared" si="10"/>
        <v>b</v>
      </c>
      <c r="C159" s="68" t="s">
        <v>559</v>
      </c>
      <c r="D159" s="62" t="s">
        <v>560</v>
      </c>
      <c r="E159" s="63"/>
      <c r="F159" s="63"/>
      <c r="G159" s="63"/>
      <c r="H159" s="63"/>
      <c r="I159" s="63">
        <f t="shared" si="11"/>
        <v>0</v>
      </c>
      <c r="J159" s="63"/>
      <c r="K159" s="63"/>
      <c r="L159" s="63">
        <f t="shared" si="12"/>
        <v>0</v>
      </c>
      <c r="M159" s="63"/>
      <c r="N159" s="63"/>
      <c r="O159" s="63">
        <f t="shared" si="9"/>
        <v>0</v>
      </c>
    </row>
    <row r="160" spans="1:15" hidden="1">
      <c r="A160" s="38"/>
      <c r="B160" s="38" t="str">
        <f t="shared" si="10"/>
        <v>b</v>
      </c>
      <c r="C160" s="68" t="s">
        <v>561</v>
      </c>
      <c r="D160" s="62" t="s">
        <v>562</v>
      </c>
      <c r="E160" s="63"/>
      <c r="F160" s="63"/>
      <c r="G160" s="63"/>
      <c r="H160" s="63"/>
      <c r="I160" s="63">
        <f t="shared" si="11"/>
        <v>0</v>
      </c>
      <c r="J160" s="63"/>
      <c r="K160" s="63"/>
      <c r="L160" s="63">
        <f t="shared" si="12"/>
        <v>0</v>
      </c>
      <c r="M160" s="63"/>
      <c r="N160" s="63"/>
      <c r="O160" s="63">
        <f t="shared" si="9"/>
        <v>0</v>
      </c>
    </row>
    <row r="161" spans="1:15" ht="25.5" hidden="1">
      <c r="A161" s="38"/>
      <c r="B161" s="38" t="str">
        <f t="shared" si="10"/>
        <v>b</v>
      </c>
      <c r="C161" s="66" t="s">
        <v>563</v>
      </c>
      <c r="D161" s="59" t="s">
        <v>564</v>
      </c>
      <c r="E161" s="60"/>
      <c r="F161" s="60"/>
      <c r="G161" s="60"/>
      <c r="H161" s="60"/>
      <c r="I161" s="60">
        <f t="shared" si="11"/>
        <v>0</v>
      </c>
      <c r="J161" s="60"/>
      <c r="K161" s="60"/>
      <c r="L161" s="60">
        <f t="shared" si="12"/>
        <v>0</v>
      </c>
      <c r="M161" s="60"/>
      <c r="N161" s="60"/>
      <c r="O161" s="60">
        <f t="shared" si="9"/>
        <v>0</v>
      </c>
    </row>
    <row r="162" spans="1:15" ht="25.5" hidden="1">
      <c r="A162" s="38"/>
      <c r="B162" s="38" t="str">
        <f t="shared" si="10"/>
        <v>b</v>
      </c>
      <c r="C162" s="66" t="s">
        <v>565</v>
      </c>
      <c r="D162" s="59" t="s">
        <v>566</v>
      </c>
      <c r="E162" s="60"/>
      <c r="F162" s="60"/>
      <c r="G162" s="60"/>
      <c r="H162" s="60"/>
      <c r="I162" s="60">
        <f t="shared" si="11"/>
        <v>0</v>
      </c>
      <c r="J162" s="60"/>
      <c r="K162" s="60"/>
      <c r="L162" s="60">
        <f t="shared" si="12"/>
        <v>0</v>
      </c>
      <c r="M162" s="60"/>
      <c r="N162" s="60"/>
      <c r="O162" s="60">
        <f t="shared" si="9"/>
        <v>0</v>
      </c>
    </row>
    <row r="163" spans="1:15" hidden="1">
      <c r="A163" s="38"/>
      <c r="B163" s="38" t="str">
        <f t="shared" si="10"/>
        <v>b</v>
      </c>
      <c r="C163" s="66" t="s">
        <v>567</v>
      </c>
      <c r="D163" s="59" t="s">
        <v>568</v>
      </c>
      <c r="E163" s="60"/>
      <c r="F163" s="60"/>
      <c r="G163" s="60"/>
      <c r="H163" s="60"/>
      <c r="I163" s="60">
        <f t="shared" si="11"/>
        <v>0</v>
      </c>
      <c r="J163" s="60"/>
      <c r="K163" s="60"/>
      <c r="L163" s="60">
        <f t="shared" si="12"/>
        <v>0</v>
      </c>
      <c r="M163" s="60"/>
      <c r="N163" s="60"/>
      <c r="O163" s="60">
        <f t="shared" si="9"/>
        <v>0</v>
      </c>
    </row>
    <row r="164" spans="1:15" ht="25.5" hidden="1">
      <c r="A164" s="38"/>
      <c r="B164" s="38" t="str">
        <f t="shared" si="10"/>
        <v>b</v>
      </c>
      <c r="C164" s="66" t="s">
        <v>569</v>
      </c>
      <c r="D164" s="59" t="s">
        <v>570</v>
      </c>
      <c r="E164" s="60"/>
      <c r="F164" s="60"/>
      <c r="G164" s="60"/>
      <c r="H164" s="60"/>
      <c r="I164" s="60">
        <f t="shared" si="11"/>
        <v>0</v>
      </c>
      <c r="J164" s="60"/>
      <c r="K164" s="60"/>
      <c r="L164" s="60">
        <f t="shared" si="12"/>
        <v>0</v>
      </c>
      <c r="M164" s="60"/>
      <c r="N164" s="60"/>
      <c r="O164" s="60">
        <f t="shared" si="9"/>
        <v>0</v>
      </c>
    </row>
    <row r="165" spans="1:15" ht="25.5">
      <c r="A165" s="38"/>
      <c r="B165" s="38" t="str">
        <f t="shared" si="10"/>
        <v>a</v>
      </c>
      <c r="C165" s="65" t="s">
        <v>571</v>
      </c>
      <c r="D165" s="56" t="s">
        <v>572</v>
      </c>
      <c r="E165" s="57">
        <f>E166+E185</f>
        <v>40000</v>
      </c>
      <c r="F165" s="57">
        <f>F166+F185</f>
        <v>40000</v>
      </c>
      <c r="G165" s="57">
        <v>40000</v>
      </c>
      <c r="H165" s="57">
        <f>H166+H185</f>
        <v>15399.16</v>
      </c>
      <c r="I165" s="57">
        <f t="shared" si="11"/>
        <v>0</v>
      </c>
      <c r="J165" s="57">
        <f>J166+J185</f>
        <v>41000</v>
      </c>
      <c r="K165" s="57">
        <f>K166+K185</f>
        <v>0</v>
      </c>
      <c r="L165" s="57">
        <f t="shared" si="12"/>
        <v>0</v>
      </c>
      <c r="M165" s="57">
        <f>M166+M185</f>
        <v>41000</v>
      </c>
      <c r="N165" s="57">
        <f>N166+N185</f>
        <v>0</v>
      </c>
      <c r="O165" s="57">
        <f t="shared" si="9"/>
        <v>0</v>
      </c>
    </row>
    <row r="166" spans="1:15" ht="25.5">
      <c r="A166" s="38"/>
      <c r="B166" s="38" t="str">
        <f t="shared" si="10"/>
        <v>a</v>
      </c>
      <c r="C166" s="66" t="s">
        <v>573</v>
      </c>
      <c r="D166" s="59" t="s">
        <v>574</v>
      </c>
      <c r="E166" s="60">
        <f>SUM(E167:E184)</f>
        <v>40000</v>
      </c>
      <c r="F166" s="60">
        <f>SUM(F167:F184)</f>
        <v>40000</v>
      </c>
      <c r="G166" s="60">
        <f>SUM(G167:G184)</f>
        <v>0</v>
      </c>
      <c r="H166" s="60">
        <f>SUM(H167:H184)</f>
        <v>15399.16</v>
      </c>
      <c r="I166" s="60">
        <f t="shared" si="11"/>
        <v>0</v>
      </c>
      <c r="J166" s="60">
        <f>SUM(J167:J184)</f>
        <v>41000</v>
      </c>
      <c r="K166" s="60">
        <f>SUM(K167:K184)</f>
        <v>0</v>
      </c>
      <c r="L166" s="60">
        <f t="shared" si="12"/>
        <v>0</v>
      </c>
      <c r="M166" s="60">
        <f>SUM(M167:M184)</f>
        <v>41000</v>
      </c>
      <c r="N166" s="60">
        <f>SUM(N167:N184)</f>
        <v>0</v>
      </c>
      <c r="O166" s="60">
        <f t="shared" si="9"/>
        <v>0</v>
      </c>
    </row>
    <row r="167" spans="1:15" ht="38.25" hidden="1">
      <c r="A167" s="38"/>
      <c r="B167" s="38" t="str">
        <f t="shared" si="10"/>
        <v>b</v>
      </c>
      <c r="C167" s="68" t="s">
        <v>575</v>
      </c>
      <c r="D167" s="62" t="s">
        <v>576</v>
      </c>
      <c r="E167" s="63">
        <v>0</v>
      </c>
      <c r="F167" s="63">
        <v>0</v>
      </c>
      <c r="G167" s="63"/>
      <c r="H167" s="63"/>
      <c r="I167" s="63">
        <f t="shared" si="11"/>
        <v>0</v>
      </c>
      <c r="J167" s="63"/>
      <c r="K167" s="63"/>
      <c r="L167" s="63">
        <f t="shared" si="12"/>
        <v>0</v>
      </c>
      <c r="M167" s="63"/>
      <c r="N167" s="63"/>
      <c r="O167" s="63">
        <f t="shared" si="9"/>
        <v>0</v>
      </c>
    </row>
    <row r="168" spans="1:15" hidden="1">
      <c r="A168" s="38"/>
      <c r="B168" s="38" t="str">
        <f t="shared" si="10"/>
        <v>b</v>
      </c>
      <c r="C168" s="68" t="s">
        <v>577</v>
      </c>
      <c r="D168" s="62" t="s">
        <v>578</v>
      </c>
      <c r="E168" s="63">
        <v>0</v>
      </c>
      <c r="F168" s="63">
        <v>0</v>
      </c>
      <c r="G168" s="63"/>
      <c r="H168" s="63"/>
      <c r="I168" s="63">
        <f t="shared" si="11"/>
        <v>0</v>
      </c>
      <c r="J168" s="63"/>
      <c r="K168" s="63"/>
      <c r="L168" s="63">
        <f t="shared" si="12"/>
        <v>0</v>
      </c>
      <c r="M168" s="63"/>
      <c r="N168" s="63"/>
      <c r="O168" s="63">
        <f t="shared" si="9"/>
        <v>0</v>
      </c>
    </row>
    <row r="169" spans="1:15" hidden="1">
      <c r="A169" s="38"/>
      <c r="B169" s="38" t="str">
        <f t="shared" si="10"/>
        <v>b</v>
      </c>
      <c r="C169" s="68" t="s">
        <v>579</v>
      </c>
      <c r="D169" s="62" t="s">
        <v>580</v>
      </c>
      <c r="E169" s="63">
        <v>0</v>
      </c>
      <c r="F169" s="63">
        <v>0</v>
      </c>
      <c r="G169" s="63"/>
      <c r="H169" s="63"/>
      <c r="I169" s="63">
        <f t="shared" si="11"/>
        <v>0</v>
      </c>
      <c r="J169" s="63"/>
      <c r="K169" s="63"/>
      <c r="L169" s="63">
        <f t="shared" si="12"/>
        <v>0</v>
      </c>
      <c r="M169" s="63"/>
      <c r="N169" s="63"/>
      <c r="O169" s="63">
        <f t="shared" si="9"/>
        <v>0</v>
      </c>
    </row>
    <row r="170" spans="1:15" ht="25.5">
      <c r="A170" s="38"/>
      <c r="B170" s="38" t="str">
        <f t="shared" si="10"/>
        <v>a</v>
      </c>
      <c r="C170" s="68" t="s">
        <v>581</v>
      </c>
      <c r="D170" s="62" t="s">
        <v>582</v>
      </c>
      <c r="E170" s="63">
        <v>9000</v>
      </c>
      <c r="F170" s="63">
        <v>9000</v>
      </c>
      <c r="G170" s="63"/>
      <c r="H170" s="63"/>
      <c r="I170" s="63">
        <f t="shared" si="11"/>
        <v>0</v>
      </c>
      <c r="J170" s="63">
        <v>9000</v>
      </c>
      <c r="K170" s="63"/>
      <c r="L170" s="63">
        <f t="shared" si="12"/>
        <v>0</v>
      </c>
      <c r="M170" s="63">
        <v>9000</v>
      </c>
      <c r="N170" s="63"/>
      <c r="O170" s="63">
        <f t="shared" si="9"/>
        <v>0</v>
      </c>
    </row>
    <row r="171" spans="1:15" hidden="1">
      <c r="A171" s="38"/>
      <c r="B171" s="38" t="str">
        <f t="shared" si="10"/>
        <v>b</v>
      </c>
      <c r="C171" s="68" t="s">
        <v>583</v>
      </c>
      <c r="D171" s="62" t="s">
        <v>584</v>
      </c>
      <c r="E171" s="63">
        <v>0</v>
      </c>
      <c r="F171" s="63">
        <v>0</v>
      </c>
      <c r="G171" s="63"/>
      <c r="H171" s="63"/>
      <c r="I171" s="63">
        <f t="shared" si="11"/>
        <v>0</v>
      </c>
      <c r="J171" s="63"/>
      <c r="K171" s="63"/>
      <c r="L171" s="63">
        <f t="shared" si="12"/>
        <v>0</v>
      </c>
      <c r="M171" s="63"/>
      <c r="N171" s="63"/>
      <c r="O171" s="63">
        <f t="shared" si="9"/>
        <v>0</v>
      </c>
    </row>
    <row r="172" spans="1:15" hidden="1">
      <c r="A172" s="38"/>
      <c r="B172" s="38" t="str">
        <f t="shared" si="10"/>
        <v>b</v>
      </c>
      <c r="C172" s="68" t="s">
        <v>585</v>
      </c>
      <c r="D172" s="62" t="s">
        <v>586</v>
      </c>
      <c r="E172" s="63">
        <v>0</v>
      </c>
      <c r="F172" s="63">
        <v>0</v>
      </c>
      <c r="G172" s="63"/>
      <c r="H172" s="63"/>
      <c r="I172" s="63">
        <f t="shared" si="11"/>
        <v>0</v>
      </c>
      <c r="J172" s="63"/>
      <c r="K172" s="63"/>
      <c r="L172" s="63">
        <f t="shared" si="12"/>
        <v>0</v>
      </c>
      <c r="M172" s="63"/>
      <c r="N172" s="63"/>
      <c r="O172" s="63">
        <f t="shared" si="9"/>
        <v>0</v>
      </c>
    </row>
    <row r="173" spans="1:15" hidden="1">
      <c r="A173" s="38"/>
      <c r="B173" s="38" t="str">
        <f t="shared" si="10"/>
        <v>b</v>
      </c>
      <c r="C173" s="68" t="s">
        <v>587</v>
      </c>
      <c r="D173" s="62" t="s">
        <v>588</v>
      </c>
      <c r="E173" s="63">
        <v>0</v>
      </c>
      <c r="F173" s="63">
        <v>0</v>
      </c>
      <c r="G173" s="63"/>
      <c r="H173" s="63"/>
      <c r="I173" s="63">
        <f t="shared" si="11"/>
        <v>0</v>
      </c>
      <c r="J173" s="63"/>
      <c r="K173" s="63"/>
      <c r="L173" s="63">
        <f t="shared" si="12"/>
        <v>0</v>
      </c>
      <c r="M173" s="63"/>
      <c r="N173" s="63"/>
      <c r="O173" s="63">
        <f t="shared" si="9"/>
        <v>0</v>
      </c>
    </row>
    <row r="174" spans="1:15" hidden="1">
      <c r="A174" s="38"/>
      <c r="B174" s="38" t="str">
        <f t="shared" si="10"/>
        <v>b</v>
      </c>
      <c r="C174" s="68" t="s">
        <v>589</v>
      </c>
      <c r="D174" s="62" t="s">
        <v>590</v>
      </c>
      <c r="E174" s="63">
        <v>0</v>
      </c>
      <c r="F174" s="63">
        <v>0</v>
      </c>
      <c r="G174" s="63"/>
      <c r="H174" s="63"/>
      <c r="I174" s="63">
        <f t="shared" si="11"/>
        <v>0</v>
      </c>
      <c r="J174" s="63"/>
      <c r="K174" s="63"/>
      <c r="L174" s="63">
        <f t="shared" si="12"/>
        <v>0</v>
      </c>
      <c r="M174" s="63"/>
      <c r="N174" s="63"/>
      <c r="O174" s="63">
        <f t="shared" si="9"/>
        <v>0</v>
      </c>
    </row>
    <row r="175" spans="1:15" hidden="1">
      <c r="A175" s="38"/>
      <c r="B175" s="38" t="str">
        <f t="shared" si="10"/>
        <v>b</v>
      </c>
      <c r="C175" s="68" t="s">
        <v>591</v>
      </c>
      <c r="D175" s="62" t="s">
        <v>592</v>
      </c>
      <c r="E175" s="63">
        <v>0</v>
      </c>
      <c r="F175" s="63">
        <v>0</v>
      </c>
      <c r="G175" s="63"/>
      <c r="H175" s="63"/>
      <c r="I175" s="63">
        <f t="shared" si="11"/>
        <v>0</v>
      </c>
      <c r="J175" s="63"/>
      <c r="K175" s="63"/>
      <c r="L175" s="63">
        <f t="shared" si="12"/>
        <v>0</v>
      </c>
      <c r="M175" s="63"/>
      <c r="N175" s="63"/>
      <c r="O175" s="63">
        <f t="shared" si="9"/>
        <v>0</v>
      </c>
    </row>
    <row r="176" spans="1:15" hidden="1">
      <c r="A176" s="38"/>
      <c r="B176" s="38" t="str">
        <f t="shared" si="10"/>
        <v>b</v>
      </c>
      <c r="C176" s="68" t="s">
        <v>593</v>
      </c>
      <c r="D176" s="62" t="s">
        <v>594</v>
      </c>
      <c r="E176" s="63">
        <v>0</v>
      </c>
      <c r="F176" s="63">
        <v>0</v>
      </c>
      <c r="G176" s="63"/>
      <c r="H176" s="63"/>
      <c r="I176" s="63">
        <f t="shared" si="11"/>
        <v>0</v>
      </c>
      <c r="J176" s="63"/>
      <c r="K176" s="63"/>
      <c r="L176" s="63">
        <f t="shared" si="12"/>
        <v>0</v>
      </c>
      <c r="M176" s="63"/>
      <c r="N176" s="63"/>
      <c r="O176" s="63">
        <f t="shared" si="9"/>
        <v>0</v>
      </c>
    </row>
    <row r="177" spans="1:15" ht="25.5" hidden="1">
      <c r="A177" s="38"/>
      <c r="B177" s="38" t="str">
        <f t="shared" si="10"/>
        <v>b</v>
      </c>
      <c r="C177" s="68" t="s">
        <v>595</v>
      </c>
      <c r="D177" s="62" t="s">
        <v>596</v>
      </c>
      <c r="E177" s="63">
        <v>0</v>
      </c>
      <c r="F177" s="63">
        <v>0</v>
      </c>
      <c r="G177" s="63"/>
      <c r="H177" s="63"/>
      <c r="I177" s="63">
        <f t="shared" si="11"/>
        <v>0</v>
      </c>
      <c r="J177" s="63"/>
      <c r="K177" s="63"/>
      <c r="L177" s="63">
        <f t="shared" si="12"/>
        <v>0</v>
      </c>
      <c r="M177" s="63"/>
      <c r="N177" s="63"/>
      <c r="O177" s="63">
        <f t="shared" si="9"/>
        <v>0</v>
      </c>
    </row>
    <row r="178" spans="1:15" ht="25.5" hidden="1">
      <c r="A178" s="38"/>
      <c r="B178" s="38" t="str">
        <f t="shared" si="10"/>
        <v>b</v>
      </c>
      <c r="C178" s="68" t="s">
        <v>597</v>
      </c>
      <c r="D178" s="62" t="s">
        <v>598</v>
      </c>
      <c r="E178" s="63">
        <v>0</v>
      </c>
      <c r="F178" s="63">
        <v>0</v>
      </c>
      <c r="G178" s="63"/>
      <c r="H178" s="63"/>
      <c r="I178" s="63">
        <f t="shared" si="11"/>
        <v>0</v>
      </c>
      <c r="J178" s="63"/>
      <c r="K178" s="63"/>
      <c r="L178" s="63">
        <f t="shared" si="12"/>
        <v>0</v>
      </c>
      <c r="M178" s="63"/>
      <c r="N178" s="63"/>
      <c r="O178" s="63">
        <f t="shared" si="9"/>
        <v>0</v>
      </c>
    </row>
    <row r="179" spans="1:15" ht="25.5" hidden="1">
      <c r="A179" s="38"/>
      <c r="B179" s="38" t="str">
        <f t="shared" si="10"/>
        <v>b</v>
      </c>
      <c r="C179" s="68" t="s">
        <v>599</v>
      </c>
      <c r="D179" s="62" t="s">
        <v>600</v>
      </c>
      <c r="E179" s="63">
        <v>0</v>
      </c>
      <c r="F179" s="63">
        <v>0</v>
      </c>
      <c r="G179" s="63"/>
      <c r="H179" s="63"/>
      <c r="I179" s="63">
        <f t="shared" si="11"/>
        <v>0</v>
      </c>
      <c r="J179" s="63"/>
      <c r="K179" s="63"/>
      <c r="L179" s="63">
        <f t="shared" si="12"/>
        <v>0</v>
      </c>
      <c r="M179" s="63"/>
      <c r="N179" s="63"/>
      <c r="O179" s="63">
        <f t="shared" si="9"/>
        <v>0</v>
      </c>
    </row>
    <row r="180" spans="1:15" ht="25.5" hidden="1">
      <c r="A180" s="38"/>
      <c r="B180" s="38" t="str">
        <f t="shared" si="10"/>
        <v>b</v>
      </c>
      <c r="C180" s="68" t="s">
        <v>601</v>
      </c>
      <c r="D180" s="62" t="s">
        <v>602</v>
      </c>
      <c r="E180" s="63">
        <v>0</v>
      </c>
      <c r="F180" s="63">
        <v>0</v>
      </c>
      <c r="G180" s="63"/>
      <c r="H180" s="63"/>
      <c r="I180" s="63">
        <f t="shared" si="11"/>
        <v>0</v>
      </c>
      <c r="J180" s="63"/>
      <c r="K180" s="63"/>
      <c r="L180" s="63">
        <f t="shared" si="12"/>
        <v>0</v>
      </c>
      <c r="M180" s="63"/>
      <c r="N180" s="63"/>
      <c r="O180" s="63">
        <f t="shared" si="9"/>
        <v>0</v>
      </c>
    </row>
    <row r="181" spans="1:15" ht="38.25" hidden="1">
      <c r="A181" s="38"/>
      <c r="B181" s="38" t="str">
        <f t="shared" si="10"/>
        <v>b</v>
      </c>
      <c r="C181" s="68" t="s">
        <v>603</v>
      </c>
      <c r="D181" s="62" t="s">
        <v>604</v>
      </c>
      <c r="E181" s="63">
        <v>0</v>
      </c>
      <c r="F181" s="63">
        <v>0</v>
      </c>
      <c r="G181" s="63"/>
      <c r="H181" s="63"/>
      <c r="I181" s="63">
        <f t="shared" si="11"/>
        <v>0</v>
      </c>
      <c r="J181" s="63"/>
      <c r="K181" s="63"/>
      <c r="L181" s="63">
        <f t="shared" si="12"/>
        <v>0</v>
      </c>
      <c r="M181" s="63"/>
      <c r="N181" s="63"/>
      <c r="O181" s="63">
        <f t="shared" si="9"/>
        <v>0</v>
      </c>
    </row>
    <row r="182" spans="1:15">
      <c r="A182" s="38"/>
      <c r="B182" s="38" t="str">
        <f t="shared" si="10"/>
        <v>a</v>
      </c>
      <c r="C182" s="68" t="s">
        <v>605</v>
      </c>
      <c r="D182" s="62" t="s">
        <v>606</v>
      </c>
      <c r="E182" s="63">
        <v>20000</v>
      </c>
      <c r="F182" s="63">
        <v>20000</v>
      </c>
      <c r="G182" s="63"/>
      <c r="H182" s="63">
        <v>8399.16</v>
      </c>
      <c r="I182" s="63">
        <f t="shared" si="11"/>
        <v>0</v>
      </c>
      <c r="J182" s="63">
        <v>20000</v>
      </c>
      <c r="K182" s="63"/>
      <c r="L182" s="63">
        <f t="shared" si="12"/>
        <v>0</v>
      </c>
      <c r="M182" s="63">
        <v>20000</v>
      </c>
      <c r="N182" s="63"/>
      <c r="O182" s="63">
        <f t="shared" si="9"/>
        <v>0</v>
      </c>
    </row>
    <row r="183" spans="1:15" hidden="1">
      <c r="A183" s="38"/>
      <c r="B183" s="38" t="str">
        <f t="shared" si="10"/>
        <v>b</v>
      </c>
      <c r="C183" s="68" t="s">
        <v>607</v>
      </c>
      <c r="D183" s="62" t="s">
        <v>608</v>
      </c>
      <c r="E183" s="63">
        <v>0</v>
      </c>
      <c r="F183" s="63">
        <v>0</v>
      </c>
      <c r="G183" s="63"/>
      <c r="H183" s="63"/>
      <c r="I183" s="63">
        <f t="shared" si="11"/>
        <v>0</v>
      </c>
      <c r="J183" s="63"/>
      <c r="K183" s="63"/>
      <c r="L183" s="63">
        <f t="shared" si="12"/>
        <v>0</v>
      </c>
      <c r="M183" s="63"/>
      <c r="N183" s="63"/>
      <c r="O183" s="63">
        <f t="shared" si="9"/>
        <v>0</v>
      </c>
    </row>
    <row r="184" spans="1:15" ht="38.25">
      <c r="A184" s="38"/>
      <c r="B184" s="38" t="str">
        <f t="shared" si="10"/>
        <v>a</v>
      </c>
      <c r="C184" s="68" t="s">
        <v>609</v>
      </c>
      <c r="D184" s="62" t="s">
        <v>610</v>
      </c>
      <c r="E184" s="63">
        <v>11000</v>
      </c>
      <c r="F184" s="63">
        <v>11000</v>
      </c>
      <c r="G184" s="63"/>
      <c r="H184" s="63">
        <v>7000</v>
      </c>
      <c r="I184" s="63">
        <f t="shared" si="11"/>
        <v>0</v>
      </c>
      <c r="J184" s="63">
        <v>12000</v>
      </c>
      <c r="K184" s="63"/>
      <c r="L184" s="63">
        <f t="shared" si="12"/>
        <v>0</v>
      </c>
      <c r="M184" s="63">
        <v>12000</v>
      </c>
      <c r="N184" s="63"/>
      <c r="O184" s="63">
        <f t="shared" si="9"/>
        <v>0</v>
      </c>
    </row>
    <row r="185" spans="1:15" ht="25.5" hidden="1">
      <c r="A185" s="38"/>
      <c r="B185" s="38" t="str">
        <f t="shared" si="10"/>
        <v>b</v>
      </c>
      <c r="C185" s="66" t="s">
        <v>611</v>
      </c>
      <c r="D185" s="59" t="s">
        <v>32</v>
      </c>
      <c r="E185" s="60"/>
      <c r="F185" s="60"/>
      <c r="G185" s="60"/>
      <c r="H185" s="60"/>
      <c r="I185" s="60">
        <f t="shared" si="11"/>
        <v>0</v>
      </c>
      <c r="J185" s="60"/>
      <c r="K185" s="60"/>
      <c r="L185" s="60">
        <f t="shared" si="12"/>
        <v>0</v>
      </c>
      <c r="M185" s="60"/>
      <c r="N185" s="60"/>
      <c r="O185" s="60">
        <f t="shared" si="9"/>
        <v>0</v>
      </c>
    </row>
    <row r="186" spans="1:15" ht="38.25" hidden="1">
      <c r="A186" s="38"/>
      <c r="B186" s="38" t="str">
        <f t="shared" si="10"/>
        <v>b</v>
      </c>
      <c r="C186" s="65" t="s">
        <v>612</v>
      </c>
      <c r="D186" s="56" t="s">
        <v>613</v>
      </c>
      <c r="E186" s="57">
        <f>E187+E191</f>
        <v>0</v>
      </c>
      <c r="F186" s="57">
        <f>F187+F191</f>
        <v>0</v>
      </c>
      <c r="G186" s="57">
        <f>G187+G191</f>
        <v>0</v>
      </c>
      <c r="H186" s="57">
        <f>H187+H191</f>
        <v>0</v>
      </c>
      <c r="I186" s="57">
        <f t="shared" si="11"/>
        <v>0</v>
      </c>
      <c r="J186" s="57">
        <f>J187+J191</f>
        <v>0</v>
      </c>
      <c r="K186" s="57">
        <f>K187+K191</f>
        <v>0</v>
      </c>
      <c r="L186" s="57">
        <f t="shared" si="12"/>
        <v>0</v>
      </c>
      <c r="M186" s="57">
        <f>M187+M191</f>
        <v>0</v>
      </c>
      <c r="N186" s="57">
        <f>N187+N191</f>
        <v>0</v>
      </c>
      <c r="O186" s="57">
        <f t="shared" si="9"/>
        <v>0</v>
      </c>
    </row>
    <row r="187" spans="1:15" ht="25.5" hidden="1">
      <c r="A187" s="38"/>
      <c r="B187" s="38" t="str">
        <f t="shared" si="10"/>
        <v>b</v>
      </c>
      <c r="C187" s="66" t="s">
        <v>614</v>
      </c>
      <c r="D187" s="59" t="s">
        <v>615</v>
      </c>
      <c r="E187" s="60">
        <f>E188+E189+E190</f>
        <v>0</v>
      </c>
      <c r="F187" s="60">
        <f>F188+F189+F190</f>
        <v>0</v>
      </c>
      <c r="G187" s="60">
        <f>G188+G189+G190</f>
        <v>0</v>
      </c>
      <c r="H187" s="60">
        <f>H188+H189+H190</f>
        <v>0</v>
      </c>
      <c r="I187" s="60">
        <f t="shared" si="11"/>
        <v>0</v>
      </c>
      <c r="J187" s="60">
        <f>J188+J189+J190</f>
        <v>0</v>
      </c>
      <c r="K187" s="60">
        <f>K188+K189+K190</f>
        <v>0</v>
      </c>
      <c r="L187" s="60">
        <f t="shared" si="12"/>
        <v>0</v>
      </c>
      <c r="M187" s="60">
        <f>M188+M189+M190</f>
        <v>0</v>
      </c>
      <c r="N187" s="60">
        <f>N188+N189+N190</f>
        <v>0</v>
      </c>
      <c r="O187" s="60">
        <f t="shared" si="9"/>
        <v>0</v>
      </c>
    </row>
    <row r="188" spans="1:15" hidden="1">
      <c r="A188" s="38"/>
      <c r="B188" s="38" t="str">
        <f t="shared" si="10"/>
        <v>b</v>
      </c>
      <c r="C188" s="68" t="s">
        <v>616</v>
      </c>
      <c r="D188" s="62" t="s">
        <v>617</v>
      </c>
      <c r="E188" s="63"/>
      <c r="F188" s="63"/>
      <c r="G188" s="63"/>
      <c r="H188" s="63"/>
      <c r="I188" s="63">
        <f t="shared" si="11"/>
        <v>0</v>
      </c>
      <c r="J188" s="63"/>
      <c r="K188" s="63"/>
      <c r="L188" s="63">
        <f t="shared" si="12"/>
        <v>0</v>
      </c>
      <c r="M188" s="63"/>
      <c r="N188" s="63"/>
      <c r="O188" s="63">
        <f t="shared" si="9"/>
        <v>0</v>
      </c>
    </row>
    <row r="189" spans="1:15" hidden="1">
      <c r="A189" s="38"/>
      <c r="B189" s="38" t="str">
        <f t="shared" si="10"/>
        <v>b</v>
      </c>
      <c r="C189" s="68" t="s">
        <v>618</v>
      </c>
      <c r="D189" s="62" t="s">
        <v>619</v>
      </c>
      <c r="E189" s="63"/>
      <c r="F189" s="63"/>
      <c r="G189" s="63"/>
      <c r="H189" s="63"/>
      <c r="I189" s="63">
        <f t="shared" si="11"/>
        <v>0</v>
      </c>
      <c r="J189" s="63"/>
      <c r="K189" s="63"/>
      <c r="L189" s="63">
        <f t="shared" si="12"/>
        <v>0</v>
      </c>
      <c r="M189" s="63"/>
      <c r="N189" s="63"/>
      <c r="O189" s="63">
        <f t="shared" si="9"/>
        <v>0</v>
      </c>
    </row>
    <row r="190" spans="1:15" hidden="1">
      <c r="A190" s="38"/>
      <c r="B190" s="38" t="str">
        <f t="shared" si="10"/>
        <v>b</v>
      </c>
      <c r="C190" s="68" t="s">
        <v>620</v>
      </c>
      <c r="D190" s="62" t="s">
        <v>621</v>
      </c>
      <c r="E190" s="63"/>
      <c r="F190" s="63"/>
      <c r="G190" s="63"/>
      <c r="H190" s="63"/>
      <c r="I190" s="63">
        <f t="shared" si="11"/>
        <v>0</v>
      </c>
      <c r="J190" s="63"/>
      <c r="K190" s="63"/>
      <c r="L190" s="63">
        <f t="shared" si="12"/>
        <v>0</v>
      </c>
      <c r="M190" s="63"/>
      <c r="N190" s="63"/>
      <c r="O190" s="63">
        <f t="shared" si="9"/>
        <v>0</v>
      </c>
    </row>
    <row r="191" spans="1:15" hidden="1">
      <c r="A191" s="38"/>
      <c r="B191" s="38" t="str">
        <f t="shared" si="10"/>
        <v>b</v>
      </c>
      <c r="C191" s="66" t="s">
        <v>622</v>
      </c>
      <c r="D191" s="59" t="s">
        <v>623</v>
      </c>
      <c r="E191" s="60">
        <v>0</v>
      </c>
      <c r="F191" s="60">
        <v>0</v>
      </c>
      <c r="G191" s="60">
        <v>0</v>
      </c>
      <c r="H191" s="60">
        <v>0</v>
      </c>
      <c r="I191" s="60">
        <f t="shared" si="11"/>
        <v>0</v>
      </c>
      <c r="J191" s="60">
        <v>0</v>
      </c>
      <c r="K191" s="60">
        <v>0</v>
      </c>
      <c r="L191" s="60">
        <f t="shared" si="12"/>
        <v>0</v>
      </c>
      <c r="M191" s="60">
        <v>0</v>
      </c>
      <c r="N191" s="60">
        <v>0</v>
      </c>
      <c r="O191" s="60">
        <f t="shared" si="9"/>
        <v>0</v>
      </c>
    </row>
    <row r="192" spans="1:15">
      <c r="A192" s="38" t="s">
        <v>283</v>
      </c>
      <c r="B192" s="38" t="str">
        <f t="shared" si="10"/>
        <v>a</v>
      </c>
      <c r="C192" s="85">
        <v>31</v>
      </c>
      <c r="D192" s="50" t="s">
        <v>624</v>
      </c>
      <c r="E192" s="51">
        <f>E193+E252+E258+E259</f>
        <v>100000</v>
      </c>
      <c r="F192" s="51">
        <f>F193+F252+F258+F259</f>
        <v>600000</v>
      </c>
      <c r="G192" s="51">
        <f>G193+G252+G258+G259</f>
        <v>1900000</v>
      </c>
      <c r="H192" s="51">
        <f>H193+H252+H258+H259</f>
        <v>66873</v>
      </c>
      <c r="I192" s="51">
        <f t="shared" si="11"/>
        <v>0</v>
      </c>
      <c r="J192" s="51">
        <f>J193+J252+J258+J259</f>
        <v>1056000</v>
      </c>
      <c r="K192" s="51">
        <f>K193+K252+K258+K259</f>
        <v>0</v>
      </c>
      <c r="L192" s="51">
        <f t="shared" si="12"/>
        <v>0</v>
      </c>
      <c r="M192" s="51">
        <f>M193+M252+M258+M259</f>
        <v>1297000</v>
      </c>
      <c r="N192" s="51">
        <f>N193+N252+N258+N259</f>
        <v>0</v>
      </c>
      <c r="O192" s="51">
        <f t="shared" si="9"/>
        <v>241000</v>
      </c>
    </row>
    <row r="193" spans="1:15">
      <c r="A193" s="38"/>
      <c r="B193" s="38" t="str">
        <f t="shared" si="10"/>
        <v>a</v>
      </c>
      <c r="C193" s="64">
        <v>31.1</v>
      </c>
      <c r="D193" s="53" t="s">
        <v>625</v>
      </c>
      <c r="E193" s="54">
        <f>E194+E208+E238+E251</f>
        <v>100000</v>
      </c>
      <c r="F193" s="54">
        <f>F194+F208+F238+F251</f>
        <v>600000</v>
      </c>
      <c r="G193" s="54">
        <f>G194+G208+G238+G251</f>
        <v>1900000</v>
      </c>
      <c r="H193" s="54">
        <f>H194+H208+H238+H251</f>
        <v>62003</v>
      </c>
      <c r="I193" s="54">
        <f t="shared" si="11"/>
        <v>0</v>
      </c>
      <c r="J193" s="54">
        <f>J194+J208+J238+J251</f>
        <v>1056000</v>
      </c>
      <c r="K193" s="54">
        <f>K194+K208+K238+K251</f>
        <v>0</v>
      </c>
      <c r="L193" s="54">
        <f t="shared" si="12"/>
        <v>0</v>
      </c>
      <c r="M193" s="54">
        <f>M194+M208+M238+M251</f>
        <v>1297000</v>
      </c>
      <c r="N193" s="54">
        <f>N194+N208+N238+N251</f>
        <v>0</v>
      </c>
      <c r="O193" s="54">
        <f t="shared" si="9"/>
        <v>241000</v>
      </c>
    </row>
    <row r="194" spans="1:15">
      <c r="A194" s="38"/>
      <c r="B194" s="38" t="str">
        <f t="shared" si="10"/>
        <v>a</v>
      </c>
      <c r="C194" s="65" t="s">
        <v>626</v>
      </c>
      <c r="D194" s="56" t="s">
        <v>627</v>
      </c>
      <c r="E194" s="57">
        <f>E195+E196+E197+E207</f>
        <v>0</v>
      </c>
      <c r="F194" s="57">
        <f>F195+F196+F197+F207</f>
        <v>0</v>
      </c>
      <c r="G194" s="57">
        <f>G195+G196+G197+G207</f>
        <v>1300000</v>
      </c>
      <c r="H194" s="57">
        <f>H195+H196+H197+H207</f>
        <v>0</v>
      </c>
      <c r="I194" s="57">
        <f t="shared" si="11"/>
        <v>0</v>
      </c>
      <c r="J194" s="57">
        <f>J195+J196+J197+J207</f>
        <v>0</v>
      </c>
      <c r="K194" s="57">
        <f>K195+K196+K197+K207</f>
        <v>0</v>
      </c>
      <c r="L194" s="57">
        <f t="shared" si="12"/>
        <v>0</v>
      </c>
      <c r="M194" s="57">
        <f>M195+M196+M197+M207</f>
        <v>0</v>
      </c>
      <c r="N194" s="57">
        <f>N195+N196+N197+N207</f>
        <v>0</v>
      </c>
      <c r="O194" s="57">
        <f t="shared" si="9"/>
        <v>0</v>
      </c>
    </row>
    <row r="195" spans="1:15" hidden="1">
      <c r="A195" s="38"/>
      <c r="B195" s="38" t="str">
        <f t="shared" si="10"/>
        <v>b</v>
      </c>
      <c r="C195" s="66" t="s">
        <v>628</v>
      </c>
      <c r="D195" s="59" t="s">
        <v>629</v>
      </c>
      <c r="E195" s="60"/>
      <c r="F195" s="60"/>
      <c r="G195" s="60"/>
      <c r="H195" s="60"/>
      <c r="I195" s="60">
        <f t="shared" si="11"/>
        <v>0</v>
      </c>
      <c r="J195" s="60"/>
      <c r="K195" s="60"/>
      <c r="L195" s="60">
        <f t="shared" si="12"/>
        <v>0</v>
      </c>
      <c r="M195" s="60"/>
      <c r="N195" s="60"/>
      <c r="O195" s="60">
        <f t="shared" si="9"/>
        <v>0</v>
      </c>
    </row>
    <row r="196" spans="1:15">
      <c r="A196" s="38"/>
      <c r="B196" s="38" t="str">
        <f t="shared" si="10"/>
        <v>a</v>
      </c>
      <c r="C196" s="66" t="s">
        <v>630</v>
      </c>
      <c r="D196" s="59" t="s">
        <v>631</v>
      </c>
      <c r="E196" s="60"/>
      <c r="F196" s="60"/>
      <c r="G196" s="60">
        <v>1300000</v>
      </c>
      <c r="H196" s="60"/>
      <c r="I196" s="60">
        <f t="shared" si="11"/>
        <v>0</v>
      </c>
      <c r="J196" s="60"/>
      <c r="K196" s="60"/>
      <c r="L196" s="60">
        <f t="shared" si="12"/>
        <v>0</v>
      </c>
      <c r="M196" s="60"/>
      <c r="N196" s="60"/>
      <c r="O196" s="60">
        <f t="shared" si="9"/>
        <v>0</v>
      </c>
    </row>
    <row r="197" spans="1:15" hidden="1">
      <c r="A197" s="38"/>
      <c r="B197" s="38" t="str">
        <f t="shared" si="10"/>
        <v>b</v>
      </c>
      <c r="C197" s="66" t="s">
        <v>632</v>
      </c>
      <c r="D197" s="59" t="s">
        <v>633</v>
      </c>
      <c r="E197" s="60">
        <f>SUM(E198:E206)</f>
        <v>0</v>
      </c>
      <c r="F197" s="60">
        <f>SUM(F198:F206)</f>
        <v>0</v>
      </c>
      <c r="G197" s="60">
        <f>SUM(G198:G206)</f>
        <v>0</v>
      </c>
      <c r="H197" s="60">
        <f>SUM(H198:H206)</f>
        <v>0</v>
      </c>
      <c r="I197" s="60">
        <f t="shared" si="11"/>
        <v>0</v>
      </c>
      <c r="J197" s="60">
        <f>SUM(J198:J206)</f>
        <v>0</v>
      </c>
      <c r="K197" s="60">
        <f>SUM(K198:K206)</f>
        <v>0</v>
      </c>
      <c r="L197" s="60">
        <f t="shared" si="12"/>
        <v>0</v>
      </c>
      <c r="M197" s="60">
        <f>SUM(M198:M206)</f>
        <v>0</v>
      </c>
      <c r="N197" s="60">
        <f>SUM(N198:N206)</f>
        <v>0</v>
      </c>
      <c r="O197" s="60">
        <f t="shared" ref="O197:O260" si="13">M197-J197</f>
        <v>0</v>
      </c>
    </row>
    <row r="198" spans="1:15" hidden="1">
      <c r="A198" s="38"/>
      <c r="B198" s="38" t="str">
        <f t="shared" ref="B198:B261" si="14">IF(OR(E198&lt;&gt;0,F198&lt;&gt;0,G198&lt;&gt;0,H198&lt;&gt;0,J198&lt;&gt;0,M198&lt;&gt;0),"a","b")</f>
        <v>b</v>
      </c>
      <c r="C198" s="68" t="s">
        <v>634</v>
      </c>
      <c r="D198" s="62" t="s">
        <v>635</v>
      </c>
      <c r="E198" s="63"/>
      <c r="F198" s="63"/>
      <c r="G198" s="63"/>
      <c r="H198" s="63"/>
      <c r="I198" s="63">
        <f t="shared" si="11"/>
        <v>0</v>
      </c>
      <c r="J198" s="63"/>
      <c r="K198" s="63"/>
      <c r="L198" s="63">
        <f t="shared" si="12"/>
        <v>0</v>
      </c>
      <c r="M198" s="63"/>
      <c r="N198" s="63"/>
      <c r="O198" s="63">
        <f t="shared" si="13"/>
        <v>0</v>
      </c>
    </row>
    <row r="199" spans="1:15" hidden="1">
      <c r="A199" s="38"/>
      <c r="B199" s="38" t="str">
        <f t="shared" si="14"/>
        <v>b</v>
      </c>
      <c r="C199" s="68" t="s">
        <v>636</v>
      </c>
      <c r="D199" s="62" t="s">
        <v>637</v>
      </c>
      <c r="E199" s="63"/>
      <c r="F199" s="63"/>
      <c r="G199" s="63"/>
      <c r="H199" s="63"/>
      <c r="I199" s="63">
        <f t="shared" si="11"/>
        <v>0</v>
      </c>
      <c r="J199" s="63"/>
      <c r="K199" s="63"/>
      <c r="L199" s="63">
        <f t="shared" si="12"/>
        <v>0</v>
      </c>
      <c r="M199" s="63"/>
      <c r="N199" s="63"/>
      <c r="O199" s="63">
        <f t="shared" si="13"/>
        <v>0</v>
      </c>
    </row>
    <row r="200" spans="1:15" hidden="1">
      <c r="A200" s="38"/>
      <c r="B200" s="38" t="str">
        <f t="shared" si="14"/>
        <v>b</v>
      </c>
      <c r="C200" s="68" t="s">
        <v>638</v>
      </c>
      <c r="D200" s="62" t="s">
        <v>639</v>
      </c>
      <c r="E200" s="63"/>
      <c r="F200" s="63"/>
      <c r="G200" s="63"/>
      <c r="H200" s="63"/>
      <c r="I200" s="63">
        <f t="shared" si="11"/>
        <v>0</v>
      </c>
      <c r="J200" s="63"/>
      <c r="K200" s="63"/>
      <c r="L200" s="63">
        <f t="shared" si="12"/>
        <v>0</v>
      </c>
      <c r="M200" s="63"/>
      <c r="N200" s="63"/>
      <c r="O200" s="63">
        <f t="shared" si="13"/>
        <v>0</v>
      </c>
    </row>
    <row r="201" spans="1:15" hidden="1">
      <c r="A201" s="38"/>
      <c r="B201" s="38" t="str">
        <f t="shared" si="14"/>
        <v>b</v>
      </c>
      <c r="C201" s="68" t="s">
        <v>640</v>
      </c>
      <c r="D201" s="62" t="s">
        <v>641</v>
      </c>
      <c r="E201" s="63"/>
      <c r="F201" s="63"/>
      <c r="G201" s="63"/>
      <c r="H201" s="63"/>
      <c r="I201" s="63">
        <f t="shared" si="11"/>
        <v>0</v>
      </c>
      <c r="J201" s="63"/>
      <c r="K201" s="63"/>
      <c r="L201" s="63">
        <f t="shared" si="12"/>
        <v>0</v>
      </c>
      <c r="M201" s="63"/>
      <c r="N201" s="63"/>
      <c r="O201" s="63">
        <f t="shared" si="13"/>
        <v>0</v>
      </c>
    </row>
    <row r="202" spans="1:15" hidden="1">
      <c r="A202" s="38"/>
      <c r="B202" s="38" t="str">
        <f t="shared" si="14"/>
        <v>b</v>
      </c>
      <c r="C202" s="68" t="s">
        <v>642</v>
      </c>
      <c r="D202" s="62" t="s">
        <v>643</v>
      </c>
      <c r="E202" s="63"/>
      <c r="F202" s="63"/>
      <c r="G202" s="63"/>
      <c r="H202" s="63"/>
      <c r="I202" s="63">
        <f t="shared" si="11"/>
        <v>0</v>
      </c>
      <c r="J202" s="63"/>
      <c r="K202" s="63"/>
      <c r="L202" s="63">
        <f t="shared" si="12"/>
        <v>0</v>
      </c>
      <c r="M202" s="63"/>
      <c r="N202" s="63"/>
      <c r="O202" s="63">
        <f t="shared" si="13"/>
        <v>0</v>
      </c>
    </row>
    <row r="203" spans="1:15" ht="25.5" hidden="1">
      <c r="A203" s="38"/>
      <c r="B203" s="38" t="str">
        <f t="shared" si="14"/>
        <v>b</v>
      </c>
      <c r="C203" s="68" t="s">
        <v>644</v>
      </c>
      <c r="D203" s="62" t="s">
        <v>645</v>
      </c>
      <c r="E203" s="63"/>
      <c r="F203" s="63"/>
      <c r="G203" s="63"/>
      <c r="H203" s="63"/>
      <c r="I203" s="63">
        <f t="shared" si="11"/>
        <v>0</v>
      </c>
      <c r="J203" s="63"/>
      <c r="K203" s="63"/>
      <c r="L203" s="63">
        <f t="shared" si="12"/>
        <v>0</v>
      </c>
      <c r="M203" s="63"/>
      <c r="N203" s="63"/>
      <c r="O203" s="63">
        <f t="shared" si="13"/>
        <v>0</v>
      </c>
    </row>
    <row r="204" spans="1:15" hidden="1">
      <c r="A204" s="38"/>
      <c r="B204" s="38" t="str">
        <f t="shared" si="14"/>
        <v>b</v>
      </c>
      <c r="C204" s="68" t="s">
        <v>646</v>
      </c>
      <c r="D204" s="62" t="s">
        <v>647</v>
      </c>
      <c r="E204" s="63"/>
      <c r="F204" s="63"/>
      <c r="G204" s="63"/>
      <c r="H204" s="63"/>
      <c r="I204" s="63">
        <f t="shared" si="11"/>
        <v>0</v>
      </c>
      <c r="J204" s="63"/>
      <c r="K204" s="63"/>
      <c r="L204" s="63">
        <f t="shared" si="12"/>
        <v>0</v>
      </c>
      <c r="M204" s="63"/>
      <c r="N204" s="63"/>
      <c r="O204" s="63">
        <f t="shared" si="13"/>
        <v>0</v>
      </c>
    </row>
    <row r="205" spans="1:15" hidden="1">
      <c r="A205" s="38"/>
      <c r="B205" s="38" t="str">
        <f t="shared" si="14"/>
        <v>b</v>
      </c>
      <c r="C205" s="68" t="s">
        <v>648</v>
      </c>
      <c r="D205" s="62" t="s">
        <v>649</v>
      </c>
      <c r="E205" s="63"/>
      <c r="F205" s="63"/>
      <c r="G205" s="63"/>
      <c r="H205" s="63"/>
      <c r="I205" s="63">
        <f t="shared" si="11"/>
        <v>0</v>
      </c>
      <c r="J205" s="63"/>
      <c r="K205" s="63"/>
      <c r="L205" s="63">
        <f t="shared" si="12"/>
        <v>0</v>
      </c>
      <c r="M205" s="63"/>
      <c r="N205" s="63"/>
      <c r="O205" s="63">
        <f t="shared" si="13"/>
        <v>0</v>
      </c>
    </row>
    <row r="206" spans="1:15" ht="25.5" hidden="1">
      <c r="A206" s="38"/>
      <c r="B206" s="38" t="str">
        <f t="shared" si="14"/>
        <v>b</v>
      </c>
      <c r="C206" s="68" t="s">
        <v>650</v>
      </c>
      <c r="D206" s="62" t="s">
        <v>651</v>
      </c>
      <c r="E206" s="63"/>
      <c r="F206" s="63"/>
      <c r="G206" s="63"/>
      <c r="H206" s="63"/>
      <c r="I206" s="63">
        <f t="shared" si="11"/>
        <v>0</v>
      </c>
      <c r="J206" s="63"/>
      <c r="K206" s="63"/>
      <c r="L206" s="63">
        <f t="shared" si="12"/>
        <v>0</v>
      </c>
      <c r="M206" s="63"/>
      <c r="N206" s="63"/>
      <c r="O206" s="63">
        <f t="shared" si="13"/>
        <v>0</v>
      </c>
    </row>
    <row r="207" spans="1:15" hidden="1">
      <c r="A207" s="38"/>
      <c r="B207" s="38" t="str">
        <f t="shared" si="14"/>
        <v>b</v>
      </c>
      <c r="C207" s="66" t="s">
        <v>652</v>
      </c>
      <c r="D207" s="59" t="s">
        <v>653</v>
      </c>
      <c r="E207" s="60"/>
      <c r="F207" s="60"/>
      <c r="G207" s="60"/>
      <c r="H207" s="60"/>
      <c r="I207" s="60">
        <f t="shared" si="11"/>
        <v>0</v>
      </c>
      <c r="J207" s="60"/>
      <c r="K207" s="60"/>
      <c r="L207" s="60">
        <f t="shared" si="12"/>
        <v>0</v>
      </c>
      <c r="M207" s="60"/>
      <c r="N207" s="60"/>
      <c r="O207" s="60">
        <f t="shared" si="13"/>
        <v>0</v>
      </c>
    </row>
    <row r="208" spans="1:15">
      <c r="A208" s="38"/>
      <c r="B208" s="38" t="str">
        <f t="shared" si="14"/>
        <v>a</v>
      </c>
      <c r="C208" s="65" t="s">
        <v>654</v>
      </c>
      <c r="D208" s="56" t="s">
        <v>655</v>
      </c>
      <c r="E208" s="57">
        <f>E209+E216</f>
        <v>100000</v>
      </c>
      <c r="F208" s="57">
        <f>F209+F216</f>
        <v>600000</v>
      </c>
      <c r="G208" s="57">
        <f>G209+G216</f>
        <v>600000</v>
      </c>
      <c r="H208" s="57">
        <f>H209+H216</f>
        <v>61000</v>
      </c>
      <c r="I208" s="57">
        <f t="shared" si="11"/>
        <v>0</v>
      </c>
      <c r="J208" s="57">
        <f>J209+J216</f>
        <v>856000</v>
      </c>
      <c r="K208" s="57">
        <f>K209+K216</f>
        <v>0</v>
      </c>
      <c r="L208" s="57">
        <f t="shared" si="12"/>
        <v>0</v>
      </c>
      <c r="M208" s="57">
        <f>M209+M216</f>
        <v>956000</v>
      </c>
      <c r="N208" s="57">
        <f>N209+N216</f>
        <v>0</v>
      </c>
      <c r="O208" s="57">
        <f t="shared" si="13"/>
        <v>100000</v>
      </c>
    </row>
    <row r="209" spans="1:17">
      <c r="A209" s="38"/>
      <c r="B209" s="38" t="str">
        <f t="shared" si="14"/>
        <v>a</v>
      </c>
      <c r="C209" s="66" t="s">
        <v>656</v>
      </c>
      <c r="D209" s="59" t="s">
        <v>657</v>
      </c>
      <c r="E209" s="60">
        <f>SUM(E210:E215)</f>
        <v>0</v>
      </c>
      <c r="F209" s="60">
        <f>SUM(F210:F215)</f>
        <v>0</v>
      </c>
      <c r="G209" s="60">
        <f>SUM(G210:G215)</f>
        <v>0</v>
      </c>
      <c r="H209" s="60">
        <f>SUM(H210:H215)</f>
        <v>0</v>
      </c>
      <c r="I209" s="60">
        <f t="shared" si="11"/>
        <v>0</v>
      </c>
      <c r="J209" s="60">
        <f>SUM(J210:J215)</f>
        <v>100000</v>
      </c>
      <c r="K209" s="60">
        <f>SUM(K210:K215)</f>
        <v>0</v>
      </c>
      <c r="L209" s="60">
        <f t="shared" si="12"/>
        <v>0</v>
      </c>
      <c r="M209" s="60">
        <f>SUM(M210:M215)</f>
        <v>200000</v>
      </c>
      <c r="N209" s="60">
        <f>SUM(N210:N215)</f>
        <v>0</v>
      </c>
      <c r="O209" s="60">
        <f t="shared" si="13"/>
        <v>100000</v>
      </c>
    </row>
    <row r="210" spans="1:17" hidden="1">
      <c r="A210" s="38"/>
      <c r="B210" s="38" t="str">
        <f t="shared" si="14"/>
        <v>b</v>
      </c>
      <c r="C210" s="68" t="s">
        <v>658</v>
      </c>
      <c r="D210" s="62" t="s">
        <v>659</v>
      </c>
      <c r="E210" s="63"/>
      <c r="F210" s="63"/>
      <c r="G210" s="63"/>
      <c r="H210" s="63"/>
      <c r="I210" s="63">
        <f t="shared" si="11"/>
        <v>0</v>
      </c>
      <c r="J210" s="63"/>
      <c r="K210" s="63"/>
      <c r="L210" s="63">
        <f t="shared" si="12"/>
        <v>0</v>
      </c>
      <c r="M210" s="63"/>
      <c r="N210" s="63"/>
      <c r="O210" s="63">
        <f t="shared" si="13"/>
        <v>0</v>
      </c>
    </row>
    <row r="211" spans="1:17" hidden="1">
      <c r="A211" s="38"/>
      <c r="B211" s="38" t="str">
        <f t="shared" si="14"/>
        <v>b</v>
      </c>
      <c r="C211" s="68" t="s">
        <v>660</v>
      </c>
      <c r="D211" s="62" t="s">
        <v>661</v>
      </c>
      <c r="E211" s="63"/>
      <c r="F211" s="63"/>
      <c r="G211" s="63"/>
      <c r="H211" s="63"/>
      <c r="I211" s="63">
        <f t="shared" si="11"/>
        <v>0</v>
      </c>
      <c r="J211" s="63"/>
      <c r="K211" s="63"/>
      <c r="L211" s="63">
        <f t="shared" si="12"/>
        <v>0</v>
      </c>
      <c r="M211" s="63"/>
      <c r="N211" s="63"/>
      <c r="O211" s="63">
        <f t="shared" si="13"/>
        <v>0</v>
      </c>
    </row>
    <row r="212" spans="1:17">
      <c r="A212" s="38"/>
      <c r="B212" s="38" t="str">
        <f t="shared" si="14"/>
        <v>a</v>
      </c>
      <c r="C212" s="68" t="s">
        <v>662</v>
      </c>
      <c r="D212" s="62" t="s">
        <v>663</v>
      </c>
      <c r="E212" s="63"/>
      <c r="F212" s="63"/>
      <c r="G212" s="63"/>
      <c r="H212" s="63"/>
      <c r="I212" s="63">
        <f t="shared" ref="I212:I275" si="15">I215+I400+I483+I526</f>
        <v>0</v>
      </c>
      <c r="J212" s="86">
        <v>100000</v>
      </c>
      <c r="K212" s="86"/>
      <c r="L212" s="86">
        <f t="shared" ref="L212:L275" si="16">L215+L400+L483+L526</f>
        <v>0</v>
      </c>
      <c r="M212" s="86">
        <v>200000</v>
      </c>
      <c r="N212" s="63"/>
      <c r="O212" s="63">
        <f t="shared" si="13"/>
        <v>100000</v>
      </c>
    </row>
    <row r="213" spans="1:17" ht="25.5" hidden="1">
      <c r="A213" s="38"/>
      <c r="B213" s="38" t="str">
        <f t="shared" si="14"/>
        <v>b</v>
      </c>
      <c r="C213" s="68" t="s">
        <v>664</v>
      </c>
      <c r="D213" s="62" t="s">
        <v>665</v>
      </c>
      <c r="E213" s="63"/>
      <c r="F213" s="63"/>
      <c r="G213" s="63"/>
      <c r="H213" s="63"/>
      <c r="I213" s="63">
        <f t="shared" si="15"/>
        <v>0</v>
      </c>
      <c r="J213" s="63"/>
      <c r="K213" s="63"/>
      <c r="L213" s="63">
        <f t="shared" si="16"/>
        <v>0</v>
      </c>
      <c r="M213" s="63"/>
      <c r="N213" s="63"/>
      <c r="O213" s="63">
        <f t="shared" si="13"/>
        <v>0</v>
      </c>
    </row>
    <row r="214" spans="1:17" ht="25.5" hidden="1">
      <c r="A214" s="38"/>
      <c r="B214" s="38" t="str">
        <f t="shared" si="14"/>
        <v>b</v>
      </c>
      <c r="C214" s="68" t="s">
        <v>666</v>
      </c>
      <c r="D214" s="62" t="s">
        <v>667</v>
      </c>
      <c r="E214" s="63"/>
      <c r="F214" s="63"/>
      <c r="G214" s="63"/>
      <c r="H214" s="63"/>
      <c r="I214" s="63">
        <f t="shared" si="15"/>
        <v>0</v>
      </c>
      <c r="J214" s="63"/>
      <c r="K214" s="63"/>
      <c r="L214" s="63">
        <f t="shared" si="16"/>
        <v>0</v>
      </c>
      <c r="M214" s="63"/>
      <c r="N214" s="63"/>
      <c r="O214" s="63">
        <f t="shared" si="13"/>
        <v>0</v>
      </c>
    </row>
    <row r="215" spans="1:17" hidden="1">
      <c r="A215" s="38"/>
      <c r="B215" s="38" t="str">
        <f t="shared" si="14"/>
        <v>b</v>
      </c>
      <c r="C215" s="68" t="s">
        <v>668</v>
      </c>
      <c r="D215" s="62" t="s">
        <v>669</v>
      </c>
      <c r="E215" s="63"/>
      <c r="F215" s="63"/>
      <c r="G215" s="63"/>
      <c r="H215" s="63"/>
      <c r="I215" s="63">
        <f t="shared" si="15"/>
        <v>0</v>
      </c>
      <c r="J215" s="63"/>
      <c r="K215" s="63"/>
      <c r="L215" s="63">
        <f t="shared" si="16"/>
        <v>0</v>
      </c>
      <c r="M215" s="63"/>
      <c r="N215" s="63"/>
      <c r="O215" s="63">
        <f t="shared" si="13"/>
        <v>0</v>
      </c>
    </row>
    <row r="216" spans="1:17" ht="25.5">
      <c r="A216" s="38"/>
      <c r="B216" s="38" t="str">
        <f t="shared" si="14"/>
        <v>a</v>
      </c>
      <c r="C216" s="66" t="s">
        <v>670</v>
      </c>
      <c r="D216" s="59" t="s">
        <v>671</v>
      </c>
      <c r="E216" s="60">
        <f>E217+E237</f>
        <v>100000</v>
      </c>
      <c r="F216" s="60">
        <f>F217+F237</f>
        <v>600000</v>
      </c>
      <c r="G216" s="60">
        <f>G217+G237</f>
        <v>600000</v>
      </c>
      <c r="H216" s="60">
        <f>H217+H237</f>
        <v>61000</v>
      </c>
      <c r="I216" s="60">
        <f t="shared" si="15"/>
        <v>0</v>
      </c>
      <c r="J216" s="60">
        <f>J217+J237</f>
        <v>756000</v>
      </c>
      <c r="K216" s="60">
        <f>K217+K237</f>
        <v>0</v>
      </c>
      <c r="L216" s="60">
        <f t="shared" si="16"/>
        <v>0</v>
      </c>
      <c r="M216" s="60">
        <f>M217+M237</f>
        <v>756000</v>
      </c>
      <c r="N216" s="60">
        <f>N217+N237</f>
        <v>0</v>
      </c>
      <c r="O216" s="60">
        <f t="shared" si="13"/>
        <v>0</v>
      </c>
    </row>
    <row r="217" spans="1:17" ht="38.25">
      <c r="A217" s="38"/>
      <c r="B217" s="38" t="str">
        <f t="shared" si="14"/>
        <v>a</v>
      </c>
      <c r="C217" s="68" t="s">
        <v>672</v>
      </c>
      <c r="D217" s="62" t="s">
        <v>673</v>
      </c>
      <c r="E217" s="63">
        <f>E218+E219+E220+E221+E222+E223+E224+E225+E226+E227+E228+E229+E230+E231+E232+E233+E234+E235+E236</f>
        <v>70000</v>
      </c>
      <c r="F217" s="63">
        <f>F218+F219+F220+F221+F222+F223+F224+F225+F226+F227+F228+F229+F230+F231+F232+F233+F234+F235+F236</f>
        <v>70000</v>
      </c>
      <c r="G217" s="63">
        <f>G218+G219+G220+G221+G222+G223+G224+G225+G226+G227+G228+G229+G230+G231+G232+G233+G234+G235+G236</f>
        <v>75000</v>
      </c>
      <c r="H217" s="63">
        <f>H218+H219+H220+H221+H222+H223+H224+H225+H226+H227+H228+H229+H230+H231+H232+H233+H234+H235+H236</f>
        <v>57200</v>
      </c>
      <c r="I217" s="63">
        <f t="shared" si="15"/>
        <v>0</v>
      </c>
      <c r="J217" s="63">
        <f>J218+J219+J220+J221+J222+J223+J224+J225+J226+J227+J228+J229+J230+J231+J232+J233+J234+J235+J236</f>
        <v>140000</v>
      </c>
      <c r="K217" s="63">
        <f>K218+K219+K220+K221+K222+K223+K224+K225+K226+K227+K228+K229+K230+K231+K232+K233+K234+K235+K236</f>
        <v>0</v>
      </c>
      <c r="L217" s="63">
        <f t="shared" si="16"/>
        <v>0</v>
      </c>
      <c r="M217" s="63">
        <f>M218+M219+M220+M221+M222+M223+M224+M225+M226+M227+M228+M229+M230+M231+M232+M233+M234+M235+M236</f>
        <v>140000</v>
      </c>
      <c r="N217" s="63">
        <f>N218+N219+N220+N221+N222+N223+N224+N225+N226+N227+N228+N229+N230+N231+N232+N233+N234+N235+N236</f>
        <v>0</v>
      </c>
      <c r="O217" s="63">
        <f t="shared" si="13"/>
        <v>0</v>
      </c>
    </row>
    <row r="218" spans="1:17" hidden="1">
      <c r="A218" s="38"/>
      <c r="B218" s="38" t="str">
        <f t="shared" si="14"/>
        <v>b</v>
      </c>
      <c r="C218" s="68" t="s">
        <v>674</v>
      </c>
      <c r="D218" s="62" t="s">
        <v>331</v>
      </c>
      <c r="E218" s="63"/>
      <c r="F218" s="63"/>
      <c r="G218" s="63"/>
      <c r="H218" s="63"/>
      <c r="I218" s="63">
        <f t="shared" si="15"/>
        <v>0</v>
      </c>
      <c r="J218" s="63"/>
      <c r="K218" s="63"/>
      <c r="L218" s="63">
        <f t="shared" si="16"/>
        <v>0</v>
      </c>
      <c r="M218" s="63"/>
      <c r="N218" s="63"/>
      <c r="O218" s="63">
        <f t="shared" si="13"/>
        <v>0</v>
      </c>
    </row>
    <row r="219" spans="1:17" hidden="1">
      <c r="A219" s="38"/>
      <c r="B219" s="38" t="str">
        <f t="shared" si="14"/>
        <v>b</v>
      </c>
      <c r="C219" s="68" t="s">
        <v>675</v>
      </c>
      <c r="D219" s="62" t="s">
        <v>333</v>
      </c>
      <c r="E219" s="63"/>
      <c r="F219" s="63"/>
      <c r="G219" s="63"/>
      <c r="H219" s="63"/>
      <c r="I219" s="63">
        <f t="shared" si="15"/>
        <v>0</v>
      </c>
      <c r="J219" s="63"/>
      <c r="K219" s="63"/>
      <c r="L219" s="63">
        <f t="shared" si="16"/>
        <v>0</v>
      </c>
      <c r="M219" s="63"/>
      <c r="N219" s="63"/>
      <c r="O219" s="63">
        <f t="shared" si="13"/>
        <v>0</v>
      </c>
    </row>
    <row r="220" spans="1:17">
      <c r="A220" s="38"/>
      <c r="B220" s="38" t="str">
        <f t="shared" si="14"/>
        <v>a</v>
      </c>
      <c r="C220" s="68" t="s">
        <v>676</v>
      </c>
      <c r="D220" s="62" t="s">
        <v>677</v>
      </c>
      <c r="E220" s="63">
        <v>50000</v>
      </c>
      <c r="F220" s="63">
        <v>50000</v>
      </c>
      <c r="G220" s="63">
        <v>55000</v>
      </c>
      <c r="H220" s="63">
        <v>57200</v>
      </c>
      <c r="I220" s="63">
        <f t="shared" si="15"/>
        <v>0</v>
      </c>
      <c r="J220" s="63">
        <f>60000+40000+20000</f>
        <v>120000</v>
      </c>
      <c r="K220" s="63"/>
      <c r="L220" s="63">
        <f t="shared" si="16"/>
        <v>0</v>
      </c>
      <c r="M220" s="63">
        <v>120000</v>
      </c>
      <c r="N220" s="63"/>
      <c r="O220" s="63">
        <f t="shared" si="13"/>
        <v>0</v>
      </c>
      <c r="P220" s="70" t="s">
        <v>678</v>
      </c>
    </row>
    <row r="221" spans="1:17" hidden="1">
      <c r="A221" s="38"/>
      <c r="B221" s="38" t="str">
        <f t="shared" si="14"/>
        <v>b</v>
      </c>
      <c r="C221" s="68" t="s">
        <v>679</v>
      </c>
      <c r="D221" s="62" t="s">
        <v>343</v>
      </c>
      <c r="E221" s="63"/>
      <c r="F221" s="63"/>
      <c r="G221" s="63"/>
      <c r="H221" s="63"/>
      <c r="I221" s="63">
        <f t="shared" si="15"/>
        <v>0</v>
      </c>
      <c r="J221" s="63"/>
      <c r="K221" s="63"/>
      <c r="L221" s="63">
        <f t="shared" si="16"/>
        <v>0</v>
      </c>
      <c r="M221" s="63"/>
      <c r="N221" s="63"/>
      <c r="O221" s="63">
        <f t="shared" si="13"/>
        <v>0</v>
      </c>
    </row>
    <row r="222" spans="1:17">
      <c r="A222" s="38"/>
      <c r="B222" s="38" t="str">
        <f t="shared" si="14"/>
        <v>a</v>
      </c>
      <c r="C222" s="68" t="s">
        <v>680</v>
      </c>
      <c r="D222" s="62" t="s">
        <v>681</v>
      </c>
      <c r="E222" s="63">
        <v>20000</v>
      </c>
      <c r="F222" s="63">
        <v>20000</v>
      </c>
      <c r="G222" s="63">
        <v>20000</v>
      </c>
      <c r="H222" s="63"/>
      <c r="I222" s="63">
        <f t="shared" si="15"/>
        <v>0</v>
      </c>
      <c r="J222" s="63">
        <v>20000</v>
      </c>
      <c r="K222" s="63"/>
      <c r="L222" s="63">
        <f t="shared" si="16"/>
        <v>0</v>
      </c>
      <c r="M222" s="63">
        <v>20000</v>
      </c>
      <c r="N222" s="63"/>
      <c r="O222" s="63">
        <f t="shared" si="13"/>
        <v>0</v>
      </c>
      <c r="Q222" s="29">
        <f>30000+210000+324000</f>
        <v>564000</v>
      </c>
    </row>
    <row r="223" spans="1:17" hidden="1">
      <c r="A223" s="38"/>
      <c r="B223" s="38" t="str">
        <f t="shared" si="14"/>
        <v>b</v>
      </c>
      <c r="C223" s="68" t="s">
        <v>682</v>
      </c>
      <c r="D223" s="62" t="s">
        <v>683</v>
      </c>
      <c r="E223" s="63"/>
      <c r="F223" s="63"/>
      <c r="G223" s="63"/>
      <c r="H223" s="63"/>
      <c r="I223" s="63">
        <f t="shared" si="15"/>
        <v>0</v>
      </c>
      <c r="J223" s="63"/>
      <c r="K223" s="63"/>
      <c r="L223" s="63">
        <f t="shared" si="16"/>
        <v>0</v>
      </c>
      <c r="M223" s="63"/>
      <c r="N223" s="63"/>
      <c r="O223" s="63">
        <f t="shared" si="13"/>
        <v>0</v>
      </c>
    </row>
    <row r="224" spans="1:17" hidden="1">
      <c r="A224" s="38"/>
      <c r="B224" s="38" t="str">
        <f t="shared" si="14"/>
        <v>b</v>
      </c>
      <c r="C224" s="68" t="s">
        <v>684</v>
      </c>
      <c r="D224" s="62" t="s">
        <v>685</v>
      </c>
      <c r="E224" s="63"/>
      <c r="F224" s="63"/>
      <c r="G224" s="63"/>
      <c r="H224" s="63"/>
      <c r="I224" s="63">
        <f t="shared" si="15"/>
        <v>0</v>
      </c>
      <c r="J224" s="63"/>
      <c r="K224" s="63"/>
      <c r="L224" s="63">
        <f t="shared" si="16"/>
        <v>0</v>
      </c>
      <c r="M224" s="63"/>
      <c r="N224" s="63"/>
      <c r="O224" s="63">
        <f t="shared" si="13"/>
        <v>0</v>
      </c>
    </row>
    <row r="225" spans="1:17" hidden="1">
      <c r="A225" s="38"/>
      <c r="B225" s="38" t="str">
        <f t="shared" si="14"/>
        <v>b</v>
      </c>
      <c r="C225" s="68" t="s">
        <v>686</v>
      </c>
      <c r="D225" s="62" t="s">
        <v>687</v>
      </c>
      <c r="E225" s="63"/>
      <c r="F225" s="63"/>
      <c r="G225" s="63"/>
      <c r="H225" s="63"/>
      <c r="I225" s="63">
        <f t="shared" si="15"/>
        <v>0</v>
      </c>
      <c r="J225" s="63"/>
      <c r="K225" s="63"/>
      <c r="L225" s="63">
        <f t="shared" si="16"/>
        <v>0</v>
      </c>
      <c r="M225" s="63"/>
      <c r="N225" s="63"/>
      <c r="O225" s="63">
        <f t="shared" si="13"/>
        <v>0</v>
      </c>
    </row>
    <row r="226" spans="1:17" hidden="1">
      <c r="A226" s="38"/>
      <c r="B226" s="38" t="str">
        <f t="shared" si="14"/>
        <v>b</v>
      </c>
      <c r="C226" s="68" t="s">
        <v>688</v>
      </c>
      <c r="D226" s="62" t="s">
        <v>689</v>
      </c>
      <c r="E226" s="63"/>
      <c r="F226" s="63"/>
      <c r="G226" s="63"/>
      <c r="H226" s="63"/>
      <c r="I226" s="63">
        <f t="shared" si="15"/>
        <v>0</v>
      </c>
      <c r="J226" s="63"/>
      <c r="K226" s="63"/>
      <c r="L226" s="63">
        <f t="shared" si="16"/>
        <v>0</v>
      </c>
      <c r="M226" s="63"/>
      <c r="N226" s="63"/>
      <c r="O226" s="63">
        <f t="shared" si="13"/>
        <v>0</v>
      </c>
    </row>
    <row r="227" spans="1:17" hidden="1">
      <c r="A227" s="38"/>
      <c r="B227" s="38" t="str">
        <f t="shared" si="14"/>
        <v>b</v>
      </c>
      <c r="C227" s="68" t="s">
        <v>690</v>
      </c>
      <c r="D227" s="62" t="s">
        <v>345</v>
      </c>
      <c r="E227" s="63"/>
      <c r="F227" s="63"/>
      <c r="G227" s="63"/>
      <c r="H227" s="63"/>
      <c r="I227" s="63">
        <f t="shared" si="15"/>
        <v>0</v>
      </c>
      <c r="J227" s="63"/>
      <c r="K227" s="63"/>
      <c r="L227" s="63">
        <f t="shared" si="16"/>
        <v>0</v>
      </c>
      <c r="M227" s="63"/>
      <c r="N227" s="63"/>
      <c r="O227" s="63">
        <f t="shared" si="13"/>
        <v>0</v>
      </c>
    </row>
    <row r="228" spans="1:17" hidden="1">
      <c r="A228" s="38"/>
      <c r="B228" s="38" t="str">
        <f t="shared" si="14"/>
        <v>b</v>
      </c>
      <c r="C228" s="68" t="s">
        <v>691</v>
      </c>
      <c r="D228" s="62" t="s">
        <v>692</v>
      </c>
      <c r="E228" s="63"/>
      <c r="F228" s="63"/>
      <c r="G228" s="63"/>
      <c r="H228" s="63"/>
      <c r="I228" s="63">
        <f t="shared" si="15"/>
        <v>0</v>
      </c>
      <c r="J228" s="63"/>
      <c r="K228" s="63"/>
      <c r="L228" s="63">
        <f t="shared" si="16"/>
        <v>0</v>
      </c>
      <c r="M228" s="63"/>
      <c r="N228" s="63"/>
      <c r="O228" s="63">
        <f t="shared" si="13"/>
        <v>0</v>
      </c>
    </row>
    <row r="229" spans="1:17" hidden="1">
      <c r="A229" s="38"/>
      <c r="B229" s="38" t="str">
        <f t="shared" si="14"/>
        <v>b</v>
      </c>
      <c r="C229" s="68" t="s">
        <v>693</v>
      </c>
      <c r="D229" s="62" t="s">
        <v>694</v>
      </c>
      <c r="E229" s="63"/>
      <c r="F229" s="63"/>
      <c r="G229" s="63"/>
      <c r="H229" s="63"/>
      <c r="I229" s="63">
        <f t="shared" si="15"/>
        <v>0</v>
      </c>
      <c r="J229" s="63"/>
      <c r="K229" s="63"/>
      <c r="L229" s="63">
        <f t="shared" si="16"/>
        <v>0</v>
      </c>
      <c r="M229" s="63"/>
      <c r="N229" s="63"/>
      <c r="O229" s="63">
        <f t="shared" si="13"/>
        <v>0</v>
      </c>
    </row>
    <row r="230" spans="1:17" hidden="1">
      <c r="A230" s="38"/>
      <c r="B230" s="38" t="str">
        <f t="shared" si="14"/>
        <v>b</v>
      </c>
      <c r="C230" s="68" t="s">
        <v>695</v>
      </c>
      <c r="D230" s="62" t="s">
        <v>696</v>
      </c>
      <c r="E230" s="63"/>
      <c r="F230" s="63"/>
      <c r="G230" s="63"/>
      <c r="H230" s="63"/>
      <c r="I230" s="63">
        <f t="shared" si="15"/>
        <v>0</v>
      </c>
      <c r="J230" s="63"/>
      <c r="K230" s="63"/>
      <c r="L230" s="63">
        <f t="shared" si="16"/>
        <v>0</v>
      </c>
      <c r="M230" s="63"/>
      <c r="N230" s="63"/>
      <c r="O230" s="63">
        <f t="shared" si="13"/>
        <v>0</v>
      </c>
    </row>
    <row r="231" spans="1:17" hidden="1">
      <c r="A231" s="38"/>
      <c r="B231" s="38" t="str">
        <f t="shared" si="14"/>
        <v>b</v>
      </c>
      <c r="C231" s="68" t="s">
        <v>697</v>
      </c>
      <c r="D231" s="62" t="s">
        <v>356</v>
      </c>
      <c r="E231" s="63"/>
      <c r="F231" s="63"/>
      <c r="G231" s="63"/>
      <c r="H231" s="63"/>
      <c r="I231" s="63">
        <f t="shared" si="15"/>
        <v>0</v>
      </c>
      <c r="J231" s="63"/>
      <c r="K231" s="63"/>
      <c r="L231" s="63">
        <f t="shared" si="16"/>
        <v>0</v>
      </c>
      <c r="M231" s="63"/>
      <c r="N231" s="63"/>
      <c r="O231" s="63">
        <f t="shared" si="13"/>
        <v>0</v>
      </c>
    </row>
    <row r="232" spans="1:17" hidden="1">
      <c r="A232" s="38"/>
      <c r="B232" s="38" t="str">
        <f t="shared" si="14"/>
        <v>b</v>
      </c>
      <c r="C232" s="68" t="s">
        <v>698</v>
      </c>
      <c r="D232" s="62" t="s">
        <v>358</v>
      </c>
      <c r="E232" s="63"/>
      <c r="F232" s="63"/>
      <c r="G232" s="63"/>
      <c r="H232" s="63"/>
      <c r="I232" s="63">
        <f t="shared" si="15"/>
        <v>0</v>
      </c>
      <c r="J232" s="63"/>
      <c r="K232" s="63"/>
      <c r="L232" s="63">
        <f t="shared" si="16"/>
        <v>0</v>
      </c>
      <c r="M232" s="63"/>
      <c r="N232" s="63"/>
      <c r="O232" s="63">
        <f t="shared" si="13"/>
        <v>0</v>
      </c>
    </row>
    <row r="233" spans="1:17" hidden="1">
      <c r="A233" s="38"/>
      <c r="B233" s="38" t="str">
        <f t="shared" si="14"/>
        <v>b</v>
      </c>
      <c r="C233" s="68" t="s">
        <v>699</v>
      </c>
      <c r="D233" s="62" t="s">
        <v>700</v>
      </c>
      <c r="E233" s="63"/>
      <c r="F233" s="63"/>
      <c r="G233" s="63"/>
      <c r="H233" s="63"/>
      <c r="I233" s="63">
        <f t="shared" si="15"/>
        <v>0</v>
      </c>
      <c r="J233" s="63"/>
      <c r="K233" s="63"/>
      <c r="L233" s="63">
        <f t="shared" si="16"/>
        <v>0</v>
      </c>
      <c r="M233" s="63"/>
      <c r="N233" s="63"/>
      <c r="O233" s="63">
        <f t="shared" si="13"/>
        <v>0</v>
      </c>
    </row>
    <row r="234" spans="1:17" hidden="1">
      <c r="A234" s="38"/>
      <c r="B234" s="38" t="str">
        <f t="shared" si="14"/>
        <v>b</v>
      </c>
      <c r="C234" s="68" t="s">
        <v>701</v>
      </c>
      <c r="D234" s="62" t="s">
        <v>702</v>
      </c>
      <c r="E234" s="63"/>
      <c r="F234" s="63"/>
      <c r="G234" s="63"/>
      <c r="H234" s="63"/>
      <c r="I234" s="63">
        <f t="shared" si="15"/>
        <v>0</v>
      </c>
      <c r="J234" s="63"/>
      <c r="K234" s="63"/>
      <c r="L234" s="63">
        <f t="shared" si="16"/>
        <v>0</v>
      </c>
      <c r="M234" s="63"/>
      <c r="N234" s="63"/>
      <c r="O234" s="63">
        <f t="shared" si="13"/>
        <v>0</v>
      </c>
    </row>
    <row r="235" spans="1:17" ht="38.25" hidden="1">
      <c r="A235" s="38"/>
      <c r="B235" s="38" t="str">
        <f t="shared" si="14"/>
        <v>b</v>
      </c>
      <c r="C235" s="68" t="s">
        <v>703</v>
      </c>
      <c r="D235" s="62" t="s">
        <v>704</v>
      </c>
      <c r="E235" s="63"/>
      <c r="F235" s="63"/>
      <c r="G235" s="63"/>
      <c r="H235" s="63"/>
      <c r="I235" s="63">
        <f t="shared" si="15"/>
        <v>0</v>
      </c>
      <c r="J235" s="63"/>
      <c r="K235" s="63"/>
      <c r="L235" s="63">
        <f t="shared" si="16"/>
        <v>0</v>
      </c>
      <c r="M235" s="63"/>
      <c r="N235" s="63"/>
      <c r="O235" s="63">
        <f t="shared" si="13"/>
        <v>0</v>
      </c>
    </row>
    <row r="236" spans="1:17" hidden="1">
      <c r="A236" s="38"/>
      <c r="B236" s="38" t="str">
        <f t="shared" si="14"/>
        <v>b</v>
      </c>
      <c r="C236" s="68" t="s">
        <v>705</v>
      </c>
      <c r="D236" s="62" t="s">
        <v>706</v>
      </c>
      <c r="E236" s="63"/>
      <c r="F236" s="63"/>
      <c r="G236" s="63"/>
      <c r="H236" s="63"/>
      <c r="I236" s="63">
        <f t="shared" si="15"/>
        <v>0</v>
      </c>
      <c r="J236" s="63"/>
      <c r="K236" s="63"/>
      <c r="L236" s="63">
        <f t="shared" si="16"/>
        <v>0</v>
      </c>
      <c r="M236" s="63"/>
      <c r="N236" s="63"/>
      <c r="O236" s="63">
        <f t="shared" si="13"/>
        <v>0</v>
      </c>
    </row>
    <row r="237" spans="1:17" ht="25.5">
      <c r="A237" s="38"/>
      <c r="B237" s="38" t="str">
        <f t="shared" si="14"/>
        <v>a</v>
      </c>
      <c r="C237" s="68" t="s">
        <v>707</v>
      </c>
      <c r="D237" s="62" t="s">
        <v>708</v>
      </c>
      <c r="E237" s="63">
        <v>30000</v>
      </c>
      <c r="F237" s="63">
        <f>30000+500000</f>
        <v>530000</v>
      </c>
      <c r="G237" s="63">
        <f>20000+500000+5000</f>
        <v>525000</v>
      </c>
      <c r="H237" s="63">
        <v>3800</v>
      </c>
      <c r="I237" s="63">
        <f t="shared" si="15"/>
        <v>0</v>
      </c>
      <c r="J237" s="69">
        <f>20000+500000+318000-200000-40000+18000</f>
        <v>616000</v>
      </c>
      <c r="K237" s="63"/>
      <c r="L237" s="63">
        <f t="shared" si="16"/>
        <v>0</v>
      </c>
      <c r="M237" s="69">
        <f>20000+500000+318000-200000-40000+18000</f>
        <v>616000</v>
      </c>
      <c r="N237" s="63"/>
      <c r="O237" s="63">
        <f t="shared" si="13"/>
        <v>0</v>
      </c>
      <c r="P237" s="87" t="s">
        <v>709</v>
      </c>
      <c r="Q237" s="88">
        <f>J237-30000</f>
        <v>586000</v>
      </c>
    </row>
    <row r="238" spans="1:17">
      <c r="A238" s="38"/>
      <c r="B238" s="38" t="str">
        <f t="shared" si="14"/>
        <v>a</v>
      </c>
      <c r="C238" s="65" t="s">
        <v>710</v>
      </c>
      <c r="D238" s="56" t="s">
        <v>711</v>
      </c>
      <c r="E238" s="57">
        <f>E239+E242+E250</f>
        <v>0</v>
      </c>
      <c r="F238" s="57">
        <f>F239+F242+F250</f>
        <v>0</v>
      </c>
      <c r="G238" s="57">
        <f>G239+G242+G250</f>
        <v>0</v>
      </c>
      <c r="H238" s="57">
        <f>H239+H242+H250</f>
        <v>1003</v>
      </c>
      <c r="I238" s="57">
        <f t="shared" si="15"/>
        <v>0</v>
      </c>
      <c r="J238" s="57">
        <f>J239+J242+J250</f>
        <v>200000</v>
      </c>
      <c r="K238" s="57">
        <f>K239+K242+K250</f>
        <v>0</v>
      </c>
      <c r="L238" s="57">
        <f t="shared" si="16"/>
        <v>0</v>
      </c>
      <c r="M238" s="57">
        <f>M239+M242+M250</f>
        <v>341000</v>
      </c>
      <c r="N238" s="57">
        <f>N239+N242+N250</f>
        <v>0</v>
      </c>
      <c r="O238" s="57">
        <f t="shared" si="13"/>
        <v>141000</v>
      </c>
    </row>
    <row r="239" spans="1:17" hidden="1">
      <c r="A239" s="38"/>
      <c r="B239" s="38" t="str">
        <f t="shared" si="14"/>
        <v>b</v>
      </c>
      <c r="C239" s="66" t="s">
        <v>712</v>
      </c>
      <c r="D239" s="59" t="s">
        <v>713</v>
      </c>
      <c r="E239" s="60">
        <f>SUM(E240:E241)</f>
        <v>0</v>
      </c>
      <c r="F239" s="60">
        <f>SUM(F240:F241)</f>
        <v>0</v>
      </c>
      <c r="G239" s="60">
        <f>SUM(G240:G241)</f>
        <v>0</v>
      </c>
      <c r="H239" s="60">
        <f>SUM(H240:H241)</f>
        <v>0</v>
      </c>
      <c r="I239" s="60">
        <f t="shared" si="15"/>
        <v>0</v>
      </c>
      <c r="J239" s="60">
        <f>SUM(J240:J241)</f>
        <v>0</v>
      </c>
      <c r="K239" s="60">
        <f>SUM(K240:K241)</f>
        <v>0</v>
      </c>
      <c r="L239" s="60">
        <f t="shared" si="16"/>
        <v>0</v>
      </c>
      <c r="M239" s="60">
        <f>SUM(M240:M241)</f>
        <v>0</v>
      </c>
      <c r="N239" s="60">
        <f>SUM(N240:N241)</f>
        <v>0</v>
      </c>
      <c r="O239" s="60">
        <f t="shared" si="13"/>
        <v>0</v>
      </c>
    </row>
    <row r="240" spans="1:17" hidden="1">
      <c r="A240" s="38"/>
      <c r="B240" s="38" t="str">
        <f t="shared" si="14"/>
        <v>b</v>
      </c>
      <c r="C240" s="68" t="s">
        <v>714</v>
      </c>
      <c r="D240" s="62" t="s">
        <v>715</v>
      </c>
      <c r="E240" s="63"/>
      <c r="F240" s="63"/>
      <c r="G240" s="63"/>
      <c r="H240" s="63"/>
      <c r="I240" s="63">
        <f t="shared" si="15"/>
        <v>0</v>
      </c>
      <c r="J240" s="63"/>
      <c r="K240" s="63"/>
      <c r="L240" s="63">
        <f t="shared" si="16"/>
        <v>0</v>
      </c>
      <c r="M240" s="63"/>
      <c r="N240" s="63"/>
      <c r="O240" s="63">
        <f t="shared" si="13"/>
        <v>0</v>
      </c>
    </row>
    <row r="241" spans="1:16" hidden="1">
      <c r="A241" s="38"/>
      <c r="B241" s="38" t="str">
        <f t="shared" si="14"/>
        <v>b</v>
      </c>
      <c r="C241" s="68" t="s">
        <v>716</v>
      </c>
      <c r="D241" s="62" t="s">
        <v>717</v>
      </c>
      <c r="E241" s="63"/>
      <c r="F241" s="63"/>
      <c r="G241" s="63"/>
      <c r="H241" s="63"/>
      <c r="I241" s="63">
        <f t="shared" si="15"/>
        <v>0</v>
      </c>
      <c r="J241" s="63"/>
      <c r="K241" s="63"/>
      <c r="L241" s="63">
        <f t="shared" si="16"/>
        <v>0</v>
      </c>
      <c r="M241" s="63"/>
      <c r="N241" s="63"/>
      <c r="O241" s="63">
        <f t="shared" si="13"/>
        <v>0</v>
      </c>
    </row>
    <row r="242" spans="1:16">
      <c r="A242" s="38"/>
      <c r="B242" s="38" t="str">
        <f t="shared" si="14"/>
        <v>a</v>
      </c>
      <c r="C242" s="66" t="s">
        <v>718</v>
      </c>
      <c r="D242" s="59" t="s">
        <v>719</v>
      </c>
      <c r="E242" s="60">
        <f>SUM(E243:E249)</f>
        <v>0</v>
      </c>
      <c r="F242" s="60">
        <f>SUM(F243:F249)</f>
        <v>0</v>
      </c>
      <c r="G242" s="60">
        <f>SUM(G243:G249)</f>
        <v>0</v>
      </c>
      <c r="H242" s="60">
        <f>SUM(H243:H249)</f>
        <v>1003</v>
      </c>
      <c r="I242" s="60">
        <f t="shared" si="15"/>
        <v>0</v>
      </c>
      <c r="J242" s="60">
        <f>SUM(J243:J249)</f>
        <v>200000</v>
      </c>
      <c r="K242" s="60">
        <f>SUM(K243:K249)</f>
        <v>0</v>
      </c>
      <c r="L242" s="60">
        <f t="shared" si="16"/>
        <v>0</v>
      </c>
      <c r="M242" s="60">
        <f>SUM(M243:M249)</f>
        <v>341000</v>
      </c>
      <c r="N242" s="60">
        <f>SUM(N243:N249)</f>
        <v>0</v>
      </c>
      <c r="O242" s="60">
        <f t="shared" si="13"/>
        <v>141000</v>
      </c>
    </row>
    <row r="243" spans="1:16" hidden="1">
      <c r="A243" s="38"/>
      <c r="B243" s="38" t="str">
        <f t="shared" si="14"/>
        <v>b</v>
      </c>
      <c r="C243" s="68" t="s">
        <v>720</v>
      </c>
      <c r="D243" s="62" t="s">
        <v>721</v>
      </c>
      <c r="E243" s="63"/>
      <c r="F243" s="63"/>
      <c r="G243" s="63"/>
      <c r="H243" s="63"/>
      <c r="I243" s="63">
        <f t="shared" si="15"/>
        <v>0</v>
      </c>
      <c r="J243" s="63"/>
      <c r="K243" s="63"/>
      <c r="L243" s="63">
        <f t="shared" si="16"/>
        <v>0</v>
      </c>
      <c r="M243" s="63"/>
      <c r="N243" s="63"/>
      <c r="O243" s="63">
        <f t="shared" si="13"/>
        <v>0</v>
      </c>
    </row>
    <row r="244" spans="1:16" hidden="1">
      <c r="A244" s="38"/>
      <c r="B244" s="38" t="str">
        <f t="shared" si="14"/>
        <v>b</v>
      </c>
      <c r="C244" s="68" t="s">
        <v>722</v>
      </c>
      <c r="D244" s="62" t="s">
        <v>723</v>
      </c>
      <c r="E244" s="63"/>
      <c r="F244" s="63"/>
      <c r="G244" s="63"/>
      <c r="H244" s="63"/>
      <c r="I244" s="63">
        <f t="shared" si="15"/>
        <v>0</v>
      </c>
      <c r="J244" s="63"/>
      <c r="K244" s="63"/>
      <c r="L244" s="63">
        <f t="shared" si="16"/>
        <v>0</v>
      </c>
      <c r="M244" s="63"/>
      <c r="N244" s="63"/>
      <c r="O244" s="63">
        <f t="shared" si="13"/>
        <v>0</v>
      </c>
    </row>
    <row r="245" spans="1:16" ht="25.5" hidden="1">
      <c r="A245" s="38"/>
      <c r="B245" s="38" t="str">
        <f t="shared" si="14"/>
        <v>b</v>
      </c>
      <c r="C245" s="68" t="s">
        <v>724</v>
      </c>
      <c r="D245" s="62" t="s">
        <v>725</v>
      </c>
      <c r="E245" s="63"/>
      <c r="F245" s="63"/>
      <c r="G245" s="63"/>
      <c r="H245" s="63"/>
      <c r="I245" s="63">
        <f t="shared" si="15"/>
        <v>0</v>
      </c>
      <c r="J245" s="63"/>
      <c r="K245" s="63"/>
      <c r="L245" s="63">
        <f t="shared" si="16"/>
        <v>0</v>
      </c>
      <c r="M245" s="63"/>
      <c r="N245" s="63"/>
      <c r="O245" s="63">
        <f t="shared" si="13"/>
        <v>0</v>
      </c>
    </row>
    <row r="246" spans="1:16">
      <c r="A246" s="38"/>
      <c r="B246" s="38" t="str">
        <f t="shared" si="14"/>
        <v>a</v>
      </c>
      <c r="C246" s="68" t="s">
        <v>726</v>
      </c>
      <c r="D246" s="62" t="s">
        <v>727</v>
      </c>
      <c r="E246" s="63"/>
      <c r="F246" s="63">
        <v>0</v>
      </c>
      <c r="G246" s="63">
        <v>0</v>
      </c>
      <c r="H246" s="63">
        <v>1003</v>
      </c>
      <c r="I246" s="63">
        <f t="shared" si="15"/>
        <v>0</v>
      </c>
      <c r="J246" s="63">
        <v>200000</v>
      </c>
      <c r="K246" s="63"/>
      <c r="L246" s="63">
        <f t="shared" si="16"/>
        <v>0</v>
      </c>
      <c r="M246" s="63">
        <f>240000+96000+5000</f>
        <v>341000</v>
      </c>
      <c r="N246" s="63"/>
      <c r="O246" s="63">
        <f t="shared" si="13"/>
        <v>141000</v>
      </c>
      <c r="P246" s="70" t="s">
        <v>728</v>
      </c>
    </row>
    <row r="247" spans="1:16" hidden="1">
      <c r="A247" s="38"/>
      <c r="B247" s="38" t="str">
        <f t="shared" si="14"/>
        <v>b</v>
      </c>
      <c r="C247" s="68" t="s">
        <v>729</v>
      </c>
      <c r="D247" s="62" t="s">
        <v>730</v>
      </c>
      <c r="E247" s="63"/>
      <c r="F247" s="63"/>
      <c r="G247" s="63"/>
      <c r="H247" s="63"/>
      <c r="I247" s="63">
        <f t="shared" si="15"/>
        <v>0</v>
      </c>
      <c r="J247" s="63"/>
      <c r="K247" s="63"/>
      <c r="L247" s="63">
        <f t="shared" si="16"/>
        <v>0</v>
      </c>
      <c r="M247" s="63"/>
      <c r="N247" s="63"/>
      <c r="O247" s="63">
        <f t="shared" si="13"/>
        <v>0</v>
      </c>
    </row>
    <row r="248" spans="1:16" ht="25.5" hidden="1">
      <c r="A248" s="38"/>
      <c r="B248" s="38" t="str">
        <f t="shared" si="14"/>
        <v>b</v>
      </c>
      <c r="C248" s="68" t="s">
        <v>731</v>
      </c>
      <c r="D248" s="62" t="s">
        <v>732</v>
      </c>
      <c r="E248" s="63"/>
      <c r="F248" s="63"/>
      <c r="G248" s="63"/>
      <c r="H248" s="63"/>
      <c r="I248" s="63">
        <f t="shared" si="15"/>
        <v>0</v>
      </c>
      <c r="J248" s="63"/>
      <c r="K248" s="63"/>
      <c r="L248" s="63">
        <f t="shared" si="16"/>
        <v>0</v>
      </c>
      <c r="M248" s="63"/>
      <c r="N248" s="63"/>
      <c r="O248" s="63">
        <f t="shared" si="13"/>
        <v>0</v>
      </c>
    </row>
    <row r="249" spans="1:16" ht="25.5" hidden="1">
      <c r="A249" s="38"/>
      <c r="B249" s="38" t="str">
        <f t="shared" si="14"/>
        <v>b</v>
      </c>
      <c r="C249" s="68" t="s">
        <v>733</v>
      </c>
      <c r="D249" s="62" t="s">
        <v>734</v>
      </c>
      <c r="E249" s="63"/>
      <c r="F249" s="63"/>
      <c r="G249" s="63"/>
      <c r="H249" s="63"/>
      <c r="I249" s="63">
        <f t="shared" si="15"/>
        <v>0</v>
      </c>
      <c r="J249" s="63"/>
      <c r="K249" s="63"/>
      <c r="L249" s="63">
        <f t="shared" si="16"/>
        <v>0</v>
      </c>
      <c r="M249" s="63"/>
      <c r="N249" s="63"/>
      <c r="O249" s="63">
        <f t="shared" si="13"/>
        <v>0</v>
      </c>
    </row>
    <row r="250" spans="1:16" ht="25.5" hidden="1">
      <c r="A250" s="38"/>
      <c r="B250" s="38" t="str">
        <f t="shared" si="14"/>
        <v>b</v>
      </c>
      <c r="C250" s="66" t="s">
        <v>735</v>
      </c>
      <c r="D250" s="59" t="s">
        <v>736</v>
      </c>
      <c r="E250" s="60">
        <v>0</v>
      </c>
      <c r="F250" s="60">
        <v>0</v>
      </c>
      <c r="G250" s="60">
        <v>0</v>
      </c>
      <c r="H250" s="60">
        <v>0</v>
      </c>
      <c r="I250" s="60">
        <f t="shared" si="15"/>
        <v>0</v>
      </c>
      <c r="J250" s="60">
        <v>0</v>
      </c>
      <c r="K250" s="60">
        <v>0</v>
      </c>
      <c r="L250" s="60">
        <f t="shared" si="16"/>
        <v>0</v>
      </c>
      <c r="M250" s="60">
        <v>0</v>
      </c>
      <c r="N250" s="60">
        <v>0</v>
      </c>
      <c r="O250" s="60">
        <f t="shared" si="13"/>
        <v>0</v>
      </c>
    </row>
    <row r="251" spans="1:16" hidden="1">
      <c r="A251" s="38"/>
      <c r="B251" s="38" t="str">
        <f t="shared" si="14"/>
        <v>b</v>
      </c>
      <c r="C251" s="65" t="s">
        <v>737</v>
      </c>
      <c r="D251" s="56" t="s">
        <v>738</v>
      </c>
      <c r="E251" s="57">
        <v>0</v>
      </c>
      <c r="F251" s="57">
        <v>0</v>
      </c>
      <c r="G251" s="57">
        <v>0</v>
      </c>
      <c r="H251" s="57">
        <v>0</v>
      </c>
      <c r="I251" s="57">
        <f t="shared" si="15"/>
        <v>0</v>
      </c>
      <c r="J251" s="57">
        <v>0</v>
      </c>
      <c r="K251" s="57">
        <v>0</v>
      </c>
      <c r="L251" s="57">
        <f t="shared" si="16"/>
        <v>0</v>
      </c>
      <c r="M251" s="57">
        <v>0</v>
      </c>
      <c r="N251" s="57">
        <v>0</v>
      </c>
      <c r="O251" s="57">
        <f t="shared" si="13"/>
        <v>0</v>
      </c>
    </row>
    <row r="252" spans="1:16" hidden="1">
      <c r="A252" s="38"/>
      <c r="B252" s="38" t="str">
        <f t="shared" si="14"/>
        <v>b</v>
      </c>
      <c r="C252" s="64" t="s">
        <v>739</v>
      </c>
      <c r="D252" s="53" t="s">
        <v>740</v>
      </c>
      <c r="E252" s="54">
        <f>SUM(E253:E257)</f>
        <v>0</v>
      </c>
      <c r="F252" s="54">
        <f>SUM(F253:F257)</f>
        <v>0</v>
      </c>
      <c r="G252" s="54">
        <f>SUM(G253:G257)</f>
        <v>0</v>
      </c>
      <c r="H252" s="54">
        <f>SUM(H253:H257)</f>
        <v>0</v>
      </c>
      <c r="I252" s="54">
        <f t="shared" si="15"/>
        <v>0</v>
      </c>
      <c r="J252" s="54">
        <f>SUM(J253:J257)</f>
        <v>0</v>
      </c>
      <c r="K252" s="54">
        <f>SUM(K253:K257)</f>
        <v>0</v>
      </c>
      <c r="L252" s="54">
        <f t="shared" si="16"/>
        <v>0</v>
      </c>
      <c r="M252" s="54">
        <f>SUM(M253:M257)</f>
        <v>0</v>
      </c>
      <c r="N252" s="54">
        <f>SUM(N253:N257)</f>
        <v>0</v>
      </c>
      <c r="O252" s="54">
        <f t="shared" si="13"/>
        <v>0</v>
      </c>
    </row>
    <row r="253" spans="1:16" hidden="1">
      <c r="A253" s="38"/>
      <c r="B253" s="38" t="str">
        <f t="shared" si="14"/>
        <v>b</v>
      </c>
      <c r="C253" s="65" t="s">
        <v>741</v>
      </c>
      <c r="D253" s="56" t="s">
        <v>742</v>
      </c>
      <c r="E253" s="57"/>
      <c r="F253" s="57"/>
      <c r="G253" s="57"/>
      <c r="H253" s="57"/>
      <c r="I253" s="57">
        <f t="shared" si="15"/>
        <v>0</v>
      </c>
      <c r="J253" s="57"/>
      <c r="K253" s="57"/>
      <c r="L253" s="57">
        <f t="shared" si="16"/>
        <v>0</v>
      </c>
      <c r="M253" s="57"/>
      <c r="N253" s="57"/>
      <c r="O253" s="57">
        <f t="shared" si="13"/>
        <v>0</v>
      </c>
    </row>
    <row r="254" spans="1:16" hidden="1">
      <c r="A254" s="38"/>
      <c r="B254" s="38" t="str">
        <f t="shared" si="14"/>
        <v>b</v>
      </c>
      <c r="C254" s="65" t="s">
        <v>743</v>
      </c>
      <c r="D254" s="56" t="s">
        <v>744</v>
      </c>
      <c r="E254" s="57"/>
      <c r="F254" s="57"/>
      <c r="G254" s="57"/>
      <c r="H254" s="57"/>
      <c r="I254" s="57">
        <f t="shared" si="15"/>
        <v>0</v>
      </c>
      <c r="J254" s="57"/>
      <c r="K254" s="57"/>
      <c r="L254" s="57">
        <f t="shared" si="16"/>
        <v>0</v>
      </c>
      <c r="M254" s="57"/>
      <c r="N254" s="57"/>
      <c r="O254" s="57">
        <f t="shared" si="13"/>
        <v>0</v>
      </c>
    </row>
    <row r="255" spans="1:16" hidden="1">
      <c r="A255" s="38"/>
      <c r="B255" s="38" t="str">
        <f t="shared" si="14"/>
        <v>b</v>
      </c>
      <c r="C255" s="65" t="s">
        <v>745</v>
      </c>
      <c r="D255" s="56" t="s">
        <v>746</v>
      </c>
      <c r="E255" s="57"/>
      <c r="F255" s="57"/>
      <c r="G255" s="57"/>
      <c r="H255" s="57"/>
      <c r="I255" s="57">
        <f t="shared" si="15"/>
        <v>0</v>
      </c>
      <c r="J255" s="57"/>
      <c r="K255" s="57"/>
      <c r="L255" s="57">
        <f t="shared" si="16"/>
        <v>0</v>
      </c>
      <c r="M255" s="57"/>
      <c r="N255" s="57"/>
      <c r="O255" s="57">
        <f t="shared" si="13"/>
        <v>0</v>
      </c>
    </row>
    <row r="256" spans="1:16" ht="25.5" hidden="1">
      <c r="A256" s="38"/>
      <c r="B256" s="38" t="str">
        <f t="shared" si="14"/>
        <v>b</v>
      </c>
      <c r="C256" s="65" t="s">
        <v>747</v>
      </c>
      <c r="D256" s="56" t="s">
        <v>748</v>
      </c>
      <c r="E256" s="57"/>
      <c r="F256" s="57"/>
      <c r="G256" s="57"/>
      <c r="H256" s="57"/>
      <c r="I256" s="57">
        <f t="shared" si="15"/>
        <v>0</v>
      </c>
      <c r="J256" s="57"/>
      <c r="K256" s="57"/>
      <c r="L256" s="57">
        <f t="shared" si="16"/>
        <v>0</v>
      </c>
      <c r="M256" s="57"/>
      <c r="N256" s="57"/>
      <c r="O256" s="57">
        <f t="shared" si="13"/>
        <v>0</v>
      </c>
    </row>
    <row r="257" spans="1:15" hidden="1">
      <c r="A257" s="38"/>
      <c r="B257" s="38" t="str">
        <f t="shared" si="14"/>
        <v>b</v>
      </c>
      <c r="C257" s="65" t="s">
        <v>749</v>
      </c>
      <c r="D257" s="56" t="s">
        <v>750</v>
      </c>
      <c r="E257" s="57"/>
      <c r="F257" s="57"/>
      <c r="G257" s="57"/>
      <c r="H257" s="57"/>
      <c r="I257" s="57">
        <f t="shared" si="15"/>
        <v>0</v>
      </c>
      <c r="J257" s="57"/>
      <c r="K257" s="57"/>
      <c r="L257" s="57">
        <f t="shared" si="16"/>
        <v>0</v>
      </c>
      <c r="M257" s="57"/>
      <c r="N257" s="57"/>
      <c r="O257" s="57">
        <f t="shared" si="13"/>
        <v>0</v>
      </c>
    </row>
    <row r="258" spans="1:15" hidden="1">
      <c r="A258" s="38"/>
      <c r="B258" s="38" t="str">
        <f t="shared" si="14"/>
        <v>b</v>
      </c>
      <c r="C258" s="64">
        <v>31.3</v>
      </c>
      <c r="D258" s="53" t="s">
        <v>751</v>
      </c>
      <c r="E258" s="54">
        <v>0</v>
      </c>
      <c r="F258" s="54">
        <v>0</v>
      </c>
      <c r="G258" s="54">
        <v>0</v>
      </c>
      <c r="H258" s="54">
        <v>0</v>
      </c>
      <c r="I258" s="54">
        <f t="shared" si="15"/>
        <v>0</v>
      </c>
      <c r="J258" s="54">
        <v>0</v>
      </c>
      <c r="K258" s="54">
        <v>0</v>
      </c>
      <c r="L258" s="54">
        <f t="shared" si="16"/>
        <v>0</v>
      </c>
      <c r="M258" s="54">
        <v>0</v>
      </c>
      <c r="N258" s="54">
        <v>0</v>
      </c>
      <c r="O258" s="54">
        <f t="shared" si="13"/>
        <v>0</v>
      </c>
    </row>
    <row r="259" spans="1:15">
      <c r="A259" s="38"/>
      <c r="B259" s="38" t="str">
        <f t="shared" si="14"/>
        <v>a</v>
      </c>
      <c r="C259" s="64">
        <v>31.4</v>
      </c>
      <c r="D259" s="53" t="s">
        <v>752</v>
      </c>
      <c r="E259" s="54">
        <f>E260+E261+E262+E268</f>
        <v>0</v>
      </c>
      <c r="F259" s="54">
        <f>F260+F261+F262+F268</f>
        <v>0</v>
      </c>
      <c r="G259" s="54">
        <f>G260+G261+G262+G268</f>
        <v>0</v>
      </c>
      <c r="H259" s="54">
        <f>H260+H261+H262+H268</f>
        <v>4870</v>
      </c>
      <c r="I259" s="54">
        <f t="shared" si="15"/>
        <v>0</v>
      </c>
      <c r="J259" s="54">
        <f>J260+J261+J262+J268</f>
        <v>0</v>
      </c>
      <c r="K259" s="54">
        <f>K260+K261+K262+K268</f>
        <v>0</v>
      </c>
      <c r="L259" s="54">
        <f t="shared" si="16"/>
        <v>0</v>
      </c>
      <c r="M259" s="54">
        <f>M260+M261+M262+M268</f>
        <v>0</v>
      </c>
      <c r="N259" s="54">
        <f>N260+N261+N262+N268</f>
        <v>0</v>
      </c>
      <c r="O259" s="54">
        <f t="shared" si="13"/>
        <v>0</v>
      </c>
    </row>
    <row r="260" spans="1:15" hidden="1">
      <c r="A260" s="38"/>
      <c r="B260" s="38" t="str">
        <f t="shared" si="14"/>
        <v>b</v>
      </c>
      <c r="C260" s="65" t="s">
        <v>753</v>
      </c>
      <c r="D260" s="56" t="s">
        <v>754</v>
      </c>
      <c r="E260" s="57"/>
      <c r="F260" s="57"/>
      <c r="G260" s="57"/>
      <c r="H260" s="57"/>
      <c r="I260" s="57">
        <f t="shared" si="15"/>
        <v>0</v>
      </c>
      <c r="J260" s="57"/>
      <c r="K260" s="57"/>
      <c r="L260" s="57">
        <f t="shared" si="16"/>
        <v>0</v>
      </c>
      <c r="M260" s="57"/>
      <c r="N260" s="57"/>
      <c r="O260" s="57">
        <f t="shared" si="13"/>
        <v>0</v>
      </c>
    </row>
    <row r="261" spans="1:15" hidden="1">
      <c r="A261" s="38"/>
      <c r="B261" s="38" t="str">
        <f t="shared" si="14"/>
        <v>b</v>
      </c>
      <c r="C261" s="65" t="s">
        <v>755</v>
      </c>
      <c r="D261" s="56" t="s">
        <v>756</v>
      </c>
      <c r="E261" s="57"/>
      <c r="F261" s="57"/>
      <c r="G261" s="57"/>
      <c r="H261" s="57"/>
      <c r="I261" s="57">
        <f t="shared" si="15"/>
        <v>0</v>
      </c>
      <c r="J261" s="57"/>
      <c r="K261" s="57"/>
      <c r="L261" s="57">
        <f t="shared" si="16"/>
        <v>0</v>
      </c>
      <c r="M261" s="57"/>
      <c r="N261" s="57"/>
      <c r="O261" s="57">
        <f t="shared" ref="O261:O324" si="17">M261-J261</f>
        <v>0</v>
      </c>
    </row>
    <row r="262" spans="1:15" hidden="1">
      <c r="A262" s="38"/>
      <c r="B262" s="38" t="str">
        <f t="shared" ref="B262:B325" si="18">IF(OR(E262&lt;&gt;0,F262&lt;&gt;0,G262&lt;&gt;0,H262&lt;&gt;0,J262&lt;&gt;0,M262&lt;&gt;0),"a","b")</f>
        <v>b</v>
      </c>
      <c r="C262" s="65" t="s">
        <v>757</v>
      </c>
      <c r="D262" s="56" t="s">
        <v>758</v>
      </c>
      <c r="E262" s="57"/>
      <c r="F262" s="57"/>
      <c r="G262" s="57"/>
      <c r="H262" s="57"/>
      <c r="I262" s="57">
        <f t="shared" si="15"/>
        <v>0</v>
      </c>
      <c r="J262" s="57"/>
      <c r="K262" s="57"/>
      <c r="L262" s="57">
        <f t="shared" si="16"/>
        <v>0</v>
      </c>
      <c r="M262" s="57"/>
      <c r="N262" s="57"/>
      <c r="O262" s="57">
        <f t="shared" si="17"/>
        <v>0</v>
      </c>
    </row>
    <row r="263" spans="1:15" ht="25.5" hidden="1">
      <c r="A263" s="38"/>
      <c r="B263" s="38" t="str">
        <f t="shared" si="18"/>
        <v>b</v>
      </c>
      <c r="C263" s="66" t="s">
        <v>759</v>
      </c>
      <c r="D263" s="59" t="s">
        <v>760</v>
      </c>
      <c r="E263" s="60">
        <v>0</v>
      </c>
      <c r="F263" s="60">
        <v>0</v>
      </c>
      <c r="G263" s="60">
        <v>0</v>
      </c>
      <c r="H263" s="60">
        <v>0</v>
      </c>
      <c r="I263" s="60">
        <f t="shared" si="15"/>
        <v>0</v>
      </c>
      <c r="J263" s="60">
        <v>0</v>
      </c>
      <c r="K263" s="60">
        <v>0</v>
      </c>
      <c r="L263" s="60">
        <f t="shared" si="16"/>
        <v>0</v>
      </c>
      <c r="M263" s="60">
        <v>0</v>
      </c>
      <c r="N263" s="60">
        <v>0</v>
      </c>
      <c r="O263" s="60">
        <f t="shared" si="17"/>
        <v>0</v>
      </c>
    </row>
    <row r="264" spans="1:15" hidden="1">
      <c r="A264" s="38"/>
      <c r="B264" s="38" t="str">
        <f t="shared" si="18"/>
        <v>b</v>
      </c>
      <c r="C264" s="66" t="s">
        <v>761</v>
      </c>
      <c r="D264" s="59" t="s">
        <v>762</v>
      </c>
      <c r="E264" s="60">
        <v>0</v>
      </c>
      <c r="F264" s="60">
        <v>0</v>
      </c>
      <c r="G264" s="60">
        <v>0</v>
      </c>
      <c r="H264" s="60">
        <v>0</v>
      </c>
      <c r="I264" s="60">
        <f t="shared" si="15"/>
        <v>0</v>
      </c>
      <c r="J264" s="60">
        <v>0</v>
      </c>
      <c r="K264" s="60">
        <v>0</v>
      </c>
      <c r="L264" s="60">
        <f t="shared" si="16"/>
        <v>0</v>
      </c>
      <c r="M264" s="60">
        <v>0</v>
      </c>
      <c r="N264" s="60">
        <v>0</v>
      </c>
      <c r="O264" s="60">
        <f t="shared" si="17"/>
        <v>0</v>
      </c>
    </row>
    <row r="265" spans="1:15" hidden="1">
      <c r="A265" s="38"/>
      <c r="B265" s="38" t="str">
        <f t="shared" si="18"/>
        <v>b</v>
      </c>
      <c r="C265" s="66" t="s">
        <v>763</v>
      </c>
      <c r="D265" s="59" t="s">
        <v>758</v>
      </c>
      <c r="E265" s="60">
        <f>SUM(E266:E267)</f>
        <v>0</v>
      </c>
      <c r="F265" s="60">
        <f>SUM(F266:F267)</f>
        <v>0</v>
      </c>
      <c r="G265" s="60">
        <f>SUM(G266:G267)</f>
        <v>0</v>
      </c>
      <c r="H265" s="60">
        <f>SUM(H266:H267)</f>
        <v>0</v>
      </c>
      <c r="I265" s="60">
        <f t="shared" si="15"/>
        <v>0</v>
      </c>
      <c r="J265" s="60">
        <f>SUM(J266:J267)</f>
        <v>0</v>
      </c>
      <c r="K265" s="60">
        <f>SUM(K266:K267)</f>
        <v>0</v>
      </c>
      <c r="L265" s="60">
        <f t="shared" si="16"/>
        <v>0</v>
      </c>
      <c r="M265" s="60">
        <f>SUM(M266:M267)</f>
        <v>0</v>
      </c>
      <c r="N265" s="60">
        <f>SUM(N266:N267)</f>
        <v>0</v>
      </c>
      <c r="O265" s="60">
        <f t="shared" si="17"/>
        <v>0</v>
      </c>
    </row>
    <row r="266" spans="1:15" ht="25.5" hidden="1">
      <c r="A266" s="38"/>
      <c r="B266" s="38" t="str">
        <f t="shared" si="18"/>
        <v>b</v>
      </c>
      <c r="C266" s="68" t="s">
        <v>764</v>
      </c>
      <c r="D266" s="62" t="s">
        <v>765</v>
      </c>
      <c r="E266" s="63"/>
      <c r="F266" s="63"/>
      <c r="G266" s="63"/>
      <c r="H266" s="63"/>
      <c r="I266" s="63">
        <f t="shared" si="15"/>
        <v>0</v>
      </c>
      <c r="J266" s="63"/>
      <c r="K266" s="63"/>
      <c r="L266" s="63">
        <f t="shared" si="16"/>
        <v>0</v>
      </c>
      <c r="M266" s="63"/>
      <c r="N266" s="63"/>
      <c r="O266" s="63">
        <f t="shared" si="17"/>
        <v>0</v>
      </c>
    </row>
    <row r="267" spans="1:15" ht="25.5" hidden="1">
      <c r="A267" s="38"/>
      <c r="B267" s="38" t="str">
        <f t="shared" si="18"/>
        <v>b</v>
      </c>
      <c r="C267" s="68" t="s">
        <v>766</v>
      </c>
      <c r="D267" s="62" t="s">
        <v>767</v>
      </c>
      <c r="E267" s="63"/>
      <c r="F267" s="63"/>
      <c r="G267" s="63"/>
      <c r="H267" s="63"/>
      <c r="I267" s="63">
        <f t="shared" si="15"/>
        <v>0</v>
      </c>
      <c r="J267" s="63"/>
      <c r="K267" s="63"/>
      <c r="L267" s="63">
        <f t="shared" si="16"/>
        <v>0</v>
      </c>
      <c r="M267" s="63"/>
      <c r="N267" s="63"/>
      <c r="O267" s="63">
        <f t="shared" si="17"/>
        <v>0</v>
      </c>
    </row>
    <row r="268" spans="1:15">
      <c r="A268" s="38"/>
      <c r="B268" s="38" t="str">
        <f t="shared" si="18"/>
        <v>a</v>
      </c>
      <c r="C268" s="65" t="s">
        <v>768</v>
      </c>
      <c r="D268" s="56" t="s">
        <v>769</v>
      </c>
      <c r="E268" s="57">
        <f>E269+E274</f>
        <v>0</v>
      </c>
      <c r="F268" s="57">
        <f>F269+F274</f>
        <v>0</v>
      </c>
      <c r="G268" s="57">
        <f>G269+G274</f>
        <v>0</v>
      </c>
      <c r="H268" s="57">
        <f>H269+H274</f>
        <v>4870</v>
      </c>
      <c r="I268" s="57">
        <f t="shared" si="15"/>
        <v>0</v>
      </c>
      <c r="J268" s="57">
        <f>J269+J274</f>
        <v>0</v>
      </c>
      <c r="K268" s="57">
        <f>K269+K274</f>
        <v>0</v>
      </c>
      <c r="L268" s="57">
        <f t="shared" si="16"/>
        <v>0</v>
      </c>
      <c r="M268" s="57">
        <f>M269+M274</f>
        <v>0</v>
      </c>
      <c r="N268" s="57">
        <f>N269+N274</f>
        <v>0</v>
      </c>
      <c r="O268" s="57">
        <f t="shared" si="17"/>
        <v>0</v>
      </c>
    </row>
    <row r="269" spans="1:15">
      <c r="A269" s="38"/>
      <c r="B269" s="38" t="str">
        <f t="shared" si="18"/>
        <v>a</v>
      </c>
      <c r="C269" s="66" t="s">
        <v>770</v>
      </c>
      <c r="D269" s="59" t="s">
        <v>771</v>
      </c>
      <c r="E269" s="60">
        <f>SUM(E270:E273)</f>
        <v>0</v>
      </c>
      <c r="F269" s="60">
        <f>SUM(F270:F273)</f>
        <v>0</v>
      </c>
      <c r="G269" s="60">
        <f>SUM(G270:G273)</f>
        <v>0</v>
      </c>
      <c r="H269" s="60">
        <f>SUM(H270:H273)</f>
        <v>4870</v>
      </c>
      <c r="I269" s="60">
        <f t="shared" si="15"/>
        <v>0</v>
      </c>
      <c r="J269" s="60">
        <f>SUM(J270:J273)</f>
        <v>0</v>
      </c>
      <c r="K269" s="60">
        <f>SUM(K270:K273)</f>
        <v>0</v>
      </c>
      <c r="L269" s="60">
        <f t="shared" si="16"/>
        <v>0</v>
      </c>
      <c r="M269" s="60">
        <f>SUM(M270:M273)</f>
        <v>0</v>
      </c>
      <c r="N269" s="60">
        <f>SUM(N270:N273)</f>
        <v>0</v>
      </c>
      <c r="O269" s="60">
        <f t="shared" si="17"/>
        <v>0</v>
      </c>
    </row>
    <row r="270" spans="1:15" ht="25.5" hidden="1">
      <c r="A270" s="38"/>
      <c r="B270" s="38" t="str">
        <f t="shared" si="18"/>
        <v>b</v>
      </c>
      <c r="C270" s="68" t="s">
        <v>772</v>
      </c>
      <c r="D270" s="62" t="s">
        <v>773</v>
      </c>
      <c r="E270" s="63"/>
      <c r="F270" s="63"/>
      <c r="G270" s="63"/>
      <c r="H270" s="63"/>
      <c r="I270" s="63">
        <f t="shared" si="15"/>
        <v>0</v>
      </c>
      <c r="J270" s="63"/>
      <c r="K270" s="63"/>
      <c r="L270" s="63">
        <f t="shared" si="16"/>
        <v>0</v>
      </c>
      <c r="M270" s="63"/>
      <c r="N270" s="63"/>
      <c r="O270" s="63">
        <f t="shared" si="17"/>
        <v>0</v>
      </c>
    </row>
    <row r="271" spans="1:15" ht="25.5" hidden="1">
      <c r="A271" s="38"/>
      <c r="B271" s="38" t="str">
        <f t="shared" si="18"/>
        <v>b</v>
      </c>
      <c r="C271" s="68" t="s">
        <v>774</v>
      </c>
      <c r="D271" s="62" t="s">
        <v>775</v>
      </c>
      <c r="E271" s="63"/>
      <c r="F271" s="63"/>
      <c r="G271" s="63"/>
      <c r="H271" s="63"/>
      <c r="I271" s="63">
        <f t="shared" si="15"/>
        <v>0</v>
      </c>
      <c r="J271" s="63"/>
      <c r="K271" s="63"/>
      <c r="L271" s="63">
        <f t="shared" si="16"/>
        <v>0</v>
      </c>
      <c r="M271" s="63"/>
      <c r="N271" s="63"/>
      <c r="O271" s="63">
        <f t="shared" si="17"/>
        <v>0</v>
      </c>
    </row>
    <row r="272" spans="1:15" ht="25.5">
      <c r="A272" s="38"/>
      <c r="B272" s="38" t="str">
        <f t="shared" si="18"/>
        <v>a</v>
      </c>
      <c r="C272" s="68" t="s">
        <v>776</v>
      </c>
      <c r="D272" s="62" t="s">
        <v>777</v>
      </c>
      <c r="E272" s="63"/>
      <c r="F272" s="63"/>
      <c r="G272" s="63"/>
      <c r="H272" s="63">
        <v>4870</v>
      </c>
      <c r="I272" s="63">
        <f t="shared" si="15"/>
        <v>0</v>
      </c>
      <c r="J272" s="63"/>
      <c r="K272" s="63"/>
      <c r="L272" s="63">
        <f t="shared" si="16"/>
        <v>0</v>
      </c>
      <c r="M272" s="63"/>
      <c r="N272" s="63"/>
      <c r="O272" s="63">
        <f t="shared" si="17"/>
        <v>0</v>
      </c>
    </row>
    <row r="273" spans="1:15" ht="25.5" hidden="1">
      <c r="A273" s="38"/>
      <c r="B273" s="38" t="str">
        <f t="shared" si="18"/>
        <v>b</v>
      </c>
      <c r="C273" s="68" t="s">
        <v>778</v>
      </c>
      <c r="D273" s="62" t="s">
        <v>779</v>
      </c>
      <c r="E273" s="63"/>
      <c r="F273" s="63"/>
      <c r="G273" s="63"/>
      <c r="H273" s="63"/>
      <c r="I273" s="63">
        <f t="shared" si="15"/>
        <v>0</v>
      </c>
      <c r="J273" s="63"/>
      <c r="K273" s="63"/>
      <c r="L273" s="63">
        <f t="shared" si="16"/>
        <v>0</v>
      </c>
      <c r="M273" s="63"/>
      <c r="N273" s="63"/>
      <c r="O273" s="63">
        <f t="shared" si="17"/>
        <v>0</v>
      </c>
    </row>
    <row r="274" spans="1:15" hidden="1">
      <c r="A274" s="38"/>
      <c r="B274" s="38" t="str">
        <f t="shared" si="18"/>
        <v>b</v>
      </c>
      <c r="C274" s="66" t="s">
        <v>780</v>
      </c>
      <c r="D274" s="59" t="s">
        <v>781</v>
      </c>
      <c r="E274" s="60">
        <v>0</v>
      </c>
      <c r="F274" s="60">
        <v>0</v>
      </c>
      <c r="G274" s="60">
        <v>0</v>
      </c>
      <c r="H274" s="60">
        <v>0</v>
      </c>
      <c r="I274" s="60">
        <f t="shared" si="15"/>
        <v>0</v>
      </c>
      <c r="J274" s="60">
        <v>0</v>
      </c>
      <c r="K274" s="60">
        <v>0</v>
      </c>
      <c r="L274" s="60">
        <f t="shared" si="16"/>
        <v>0</v>
      </c>
      <c r="M274" s="60">
        <v>0</v>
      </c>
      <c r="N274" s="60">
        <v>0</v>
      </c>
      <c r="O274" s="60">
        <f t="shared" si="17"/>
        <v>0</v>
      </c>
    </row>
    <row r="275" spans="1:15" hidden="1">
      <c r="A275" s="74" t="s">
        <v>283</v>
      </c>
      <c r="B275" s="38" t="str">
        <f t="shared" si="18"/>
        <v>b</v>
      </c>
      <c r="C275" s="85">
        <v>32</v>
      </c>
      <c r="D275" s="50" t="s">
        <v>782</v>
      </c>
      <c r="E275" s="51">
        <f>E276+E296</f>
        <v>0</v>
      </c>
      <c r="F275" s="51">
        <f>F276+F296</f>
        <v>0</v>
      </c>
      <c r="G275" s="51">
        <f>G276+G296</f>
        <v>0</v>
      </c>
      <c r="H275" s="51">
        <f>H276+H296</f>
        <v>0</v>
      </c>
      <c r="I275" s="51">
        <f t="shared" si="15"/>
        <v>0</v>
      </c>
      <c r="J275" s="51">
        <f>J276+J296</f>
        <v>0</v>
      </c>
      <c r="K275" s="51">
        <f>K276+K296</f>
        <v>0</v>
      </c>
      <c r="L275" s="51">
        <f t="shared" si="16"/>
        <v>0</v>
      </c>
      <c r="M275" s="51">
        <f>M276+M296</f>
        <v>0</v>
      </c>
      <c r="N275" s="51">
        <f>N276+N296</f>
        <v>0</v>
      </c>
      <c r="O275" s="51">
        <f t="shared" si="17"/>
        <v>0</v>
      </c>
    </row>
    <row r="276" spans="1:15" hidden="1">
      <c r="A276" s="89"/>
      <c r="B276" s="38" t="str">
        <f t="shared" si="18"/>
        <v>b</v>
      </c>
      <c r="C276" s="64">
        <v>32.1</v>
      </c>
      <c r="D276" s="53" t="s">
        <v>783</v>
      </c>
      <c r="E276" s="54">
        <f>E277+E278+E279+E280+E281+E284+E290+E293</f>
        <v>0</v>
      </c>
      <c r="F276" s="54">
        <f>F277+F278+F279+F280+F281+F284+F290+F293</f>
        <v>0</v>
      </c>
      <c r="G276" s="54">
        <f>G277+G278+G279+G280+G281+G284+G290+G293</f>
        <v>0</v>
      </c>
      <c r="H276" s="54">
        <f>H277+H278+H279+H280+H281+H284+H290+H293</f>
        <v>0</v>
      </c>
      <c r="I276" s="54">
        <f t="shared" ref="I276:I339" si="19">I279+I464+I547+I590</f>
        <v>0</v>
      </c>
      <c r="J276" s="54">
        <f>J277+J278+J279+J280+J281+J284+J290+J293</f>
        <v>0</v>
      </c>
      <c r="K276" s="54">
        <f>K277+K278+K279+K280+K281+K284+K290+K293</f>
        <v>0</v>
      </c>
      <c r="L276" s="54">
        <f t="shared" ref="L276:L339" si="20">L279+L464+L547+L590</f>
        <v>0</v>
      </c>
      <c r="M276" s="54">
        <f>M277+M278+M279+M280+M281+M284+M290+M293</f>
        <v>0</v>
      </c>
      <c r="N276" s="54">
        <f>N277+N278+N279+N280+N281+N284+N290+N293</f>
        <v>0</v>
      </c>
      <c r="O276" s="54">
        <f t="shared" si="17"/>
        <v>0</v>
      </c>
    </row>
    <row r="277" spans="1:15" hidden="1">
      <c r="A277" s="89"/>
      <c r="B277" s="38" t="str">
        <f t="shared" si="18"/>
        <v>b</v>
      </c>
      <c r="C277" s="65" t="s">
        <v>784</v>
      </c>
      <c r="D277" s="56" t="s">
        <v>785</v>
      </c>
      <c r="E277" s="57"/>
      <c r="F277" s="57"/>
      <c r="G277" s="57"/>
      <c r="H277" s="57"/>
      <c r="I277" s="57">
        <f t="shared" si="19"/>
        <v>0</v>
      </c>
      <c r="J277" s="57"/>
      <c r="K277" s="57"/>
      <c r="L277" s="57">
        <f t="shared" si="20"/>
        <v>0</v>
      </c>
      <c r="M277" s="57"/>
      <c r="N277" s="57"/>
      <c r="O277" s="57">
        <f t="shared" si="17"/>
        <v>0</v>
      </c>
    </row>
    <row r="278" spans="1:15" hidden="1">
      <c r="A278" s="38"/>
      <c r="B278" s="38" t="str">
        <f t="shared" si="18"/>
        <v>b</v>
      </c>
      <c r="C278" s="65" t="s">
        <v>786</v>
      </c>
      <c r="D278" s="56" t="s">
        <v>787</v>
      </c>
      <c r="E278" s="57"/>
      <c r="F278" s="57"/>
      <c r="G278" s="57"/>
      <c r="H278" s="57"/>
      <c r="I278" s="57">
        <f t="shared" si="19"/>
        <v>0</v>
      </c>
      <c r="J278" s="57"/>
      <c r="K278" s="57"/>
      <c r="L278" s="57">
        <f t="shared" si="20"/>
        <v>0</v>
      </c>
      <c r="M278" s="57"/>
      <c r="N278" s="57"/>
      <c r="O278" s="57">
        <f t="shared" si="17"/>
        <v>0</v>
      </c>
    </row>
    <row r="279" spans="1:15" hidden="1">
      <c r="A279" s="38"/>
      <c r="B279" s="38" t="str">
        <f t="shared" si="18"/>
        <v>b</v>
      </c>
      <c r="C279" s="65" t="s">
        <v>788</v>
      </c>
      <c r="D279" s="56" t="s">
        <v>789</v>
      </c>
      <c r="E279" s="57"/>
      <c r="F279" s="57"/>
      <c r="G279" s="57"/>
      <c r="H279" s="57"/>
      <c r="I279" s="57">
        <f t="shared" si="19"/>
        <v>0</v>
      </c>
      <c r="J279" s="57"/>
      <c r="K279" s="57"/>
      <c r="L279" s="57">
        <f t="shared" si="20"/>
        <v>0</v>
      </c>
      <c r="M279" s="57"/>
      <c r="N279" s="57"/>
      <c r="O279" s="57">
        <f t="shared" si="17"/>
        <v>0</v>
      </c>
    </row>
    <row r="280" spans="1:15" hidden="1">
      <c r="A280" s="38"/>
      <c r="B280" s="38" t="str">
        <f t="shared" si="18"/>
        <v>b</v>
      </c>
      <c r="C280" s="65" t="s">
        <v>790</v>
      </c>
      <c r="D280" s="56" t="s">
        <v>791</v>
      </c>
      <c r="E280" s="57"/>
      <c r="F280" s="57"/>
      <c r="G280" s="57"/>
      <c r="H280" s="57"/>
      <c r="I280" s="57">
        <f t="shared" si="19"/>
        <v>0</v>
      </c>
      <c r="J280" s="57"/>
      <c r="K280" s="57"/>
      <c r="L280" s="57">
        <f t="shared" si="20"/>
        <v>0</v>
      </c>
      <c r="M280" s="57"/>
      <c r="N280" s="57"/>
      <c r="O280" s="57">
        <f t="shared" si="17"/>
        <v>0</v>
      </c>
    </row>
    <row r="281" spans="1:15" hidden="1">
      <c r="A281" s="38"/>
      <c r="B281" s="38" t="str">
        <f t="shared" si="18"/>
        <v>b</v>
      </c>
      <c r="C281" s="65" t="s">
        <v>792</v>
      </c>
      <c r="D281" s="56" t="s">
        <v>793</v>
      </c>
      <c r="E281" s="57">
        <f>E282+E283</f>
        <v>0</v>
      </c>
      <c r="F281" s="57">
        <f>F282+F283</f>
        <v>0</v>
      </c>
      <c r="G281" s="57">
        <f>G282+G283</f>
        <v>0</v>
      </c>
      <c r="H281" s="57">
        <f>H282+H283</f>
        <v>0</v>
      </c>
      <c r="I281" s="57">
        <f t="shared" si="19"/>
        <v>0</v>
      </c>
      <c r="J281" s="57">
        <f>J282+J283</f>
        <v>0</v>
      </c>
      <c r="K281" s="57">
        <f>K282+K283</f>
        <v>0</v>
      </c>
      <c r="L281" s="57">
        <f t="shared" si="20"/>
        <v>0</v>
      </c>
      <c r="M281" s="57">
        <f>M282+M283</f>
        <v>0</v>
      </c>
      <c r="N281" s="57">
        <f>N282+N283</f>
        <v>0</v>
      </c>
      <c r="O281" s="57">
        <f t="shared" si="17"/>
        <v>0</v>
      </c>
    </row>
    <row r="282" spans="1:15" hidden="1">
      <c r="A282" s="38"/>
      <c r="B282" s="38" t="str">
        <f t="shared" si="18"/>
        <v>b</v>
      </c>
      <c r="C282" s="66" t="s">
        <v>794</v>
      </c>
      <c r="D282" s="59" t="s">
        <v>795</v>
      </c>
      <c r="E282" s="60"/>
      <c r="F282" s="60"/>
      <c r="G282" s="60"/>
      <c r="H282" s="60"/>
      <c r="I282" s="60">
        <f t="shared" si="19"/>
        <v>0</v>
      </c>
      <c r="J282" s="60"/>
      <c r="K282" s="60"/>
      <c r="L282" s="60">
        <f t="shared" si="20"/>
        <v>0</v>
      </c>
      <c r="M282" s="60"/>
      <c r="N282" s="60"/>
      <c r="O282" s="60">
        <f t="shared" si="17"/>
        <v>0</v>
      </c>
    </row>
    <row r="283" spans="1:15" hidden="1">
      <c r="A283" s="38"/>
      <c r="B283" s="38" t="str">
        <f t="shared" si="18"/>
        <v>b</v>
      </c>
      <c r="C283" s="66" t="s">
        <v>796</v>
      </c>
      <c r="D283" s="59" t="s">
        <v>797</v>
      </c>
      <c r="E283" s="60"/>
      <c r="F283" s="60"/>
      <c r="G283" s="60"/>
      <c r="H283" s="60"/>
      <c r="I283" s="60">
        <f t="shared" si="19"/>
        <v>0</v>
      </c>
      <c r="J283" s="60"/>
      <c r="K283" s="60"/>
      <c r="L283" s="60">
        <f t="shared" si="20"/>
        <v>0</v>
      </c>
      <c r="M283" s="60"/>
      <c r="N283" s="60"/>
      <c r="O283" s="60">
        <f t="shared" si="17"/>
        <v>0</v>
      </c>
    </row>
    <row r="284" spans="1:15" ht="25.5" hidden="1">
      <c r="A284" s="38"/>
      <c r="B284" s="38" t="str">
        <f t="shared" si="18"/>
        <v>b</v>
      </c>
      <c r="C284" s="65" t="s">
        <v>798</v>
      </c>
      <c r="D284" s="56" t="s">
        <v>799</v>
      </c>
      <c r="E284" s="57">
        <f>SUM(E285:E289)</f>
        <v>0</v>
      </c>
      <c r="F284" s="57">
        <f>SUM(F285:F289)</f>
        <v>0</v>
      </c>
      <c r="G284" s="57">
        <f>SUM(G285:G289)</f>
        <v>0</v>
      </c>
      <c r="H284" s="57">
        <f>SUM(H285:H289)</f>
        <v>0</v>
      </c>
      <c r="I284" s="57">
        <f t="shared" si="19"/>
        <v>0</v>
      </c>
      <c r="J284" s="57">
        <f>SUM(J285:J289)</f>
        <v>0</v>
      </c>
      <c r="K284" s="57">
        <f>SUM(K285:K289)</f>
        <v>0</v>
      </c>
      <c r="L284" s="57">
        <f t="shared" si="20"/>
        <v>0</v>
      </c>
      <c r="M284" s="57">
        <f>SUM(M285:M289)</f>
        <v>0</v>
      </c>
      <c r="N284" s="57">
        <f>SUM(N285:N289)</f>
        <v>0</v>
      </c>
      <c r="O284" s="57">
        <f t="shared" si="17"/>
        <v>0</v>
      </c>
    </row>
    <row r="285" spans="1:15" ht="25.5" hidden="1">
      <c r="A285" s="38"/>
      <c r="B285" s="38" t="str">
        <f t="shared" si="18"/>
        <v>b</v>
      </c>
      <c r="C285" s="66" t="s">
        <v>800</v>
      </c>
      <c r="D285" s="59" t="s">
        <v>801</v>
      </c>
      <c r="E285" s="60"/>
      <c r="F285" s="60"/>
      <c r="G285" s="60"/>
      <c r="H285" s="60"/>
      <c r="I285" s="60">
        <f t="shared" si="19"/>
        <v>0</v>
      </c>
      <c r="J285" s="60"/>
      <c r="K285" s="60"/>
      <c r="L285" s="60">
        <f t="shared" si="20"/>
        <v>0</v>
      </c>
      <c r="M285" s="60"/>
      <c r="N285" s="60"/>
      <c r="O285" s="60">
        <f t="shared" si="17"/>
        <v>0</v>
      </c>
    </row>
    <row r="286" spans="1:15" ht="25.5" hidden="1">
      <c r="A286" s="38"/>
      <c r="B286" s="38" t="str">
        <f t="shared" si="18"/>
        <v>b</v>
      </c>
      <c r="C286" s="66" t="s">
        <v>802</v>
      </c>
      <c r="D286" s="59" t="s">
        <v>803</v>
      </c>
      <c r="E286" s="60"/>
      <c r="F286" s="60"/>
      <c r="G286" s="60"/>
      <c r="H286" s="60"/>
      <c r="I286" s="60">
        <f t="shared" si="19"/>
        <v>0</v>
      </c>
      <c r="J286" s="60"/>
      <c r="K286" s="60"/>
      <c r="L286" s="60">
        <f t="shared" si="20"/>
        <v>0</v>
      </c>
      <c r="M286" s="60"/>
      <c r="N286" s="60"/>
      <c r="O286" s="60">
        <f t="shared" si="17"/>
        <v>0</v>
      </c>
    </row>
    <row r="287" spans="1:15" hidden="1">
      <c r="A287" s="38"/>
      <c r="B287" s="38" t="str">
        <f t="shared" si="18"/>
        <v>b</v>
      </c>
      <c r="C287" s="66" t="s">
        <v>804</v>
      </c>
      <c r="D287" s="59" t="s">
        <v>805</v>
      </c>
      <c r="E287" s="60"/>
      <c r="F287" s="60"/>
      <c r="G287" s="60"/>
      <c r="H287" s="60"/>
      <c r="I287" s="60">
        <f t="shared" si="19"/>
        <v>0</v>
      </c>
      <c r="J287" s="60"/>
      <c r="K287" s="60"/>
      <c r="L287" s="60">
        <f t="shared" si="20"/>
        <v>0</v>
      </c>
      <c r="M287" s="60"/>
      <c r="N287" s="60"/>
      <c r="O287" s="60">
        <f t="shared" si="17"/>
        <v>0</v>
      </c>
    </row>
    <row r="288" spans="1:15" ht="25.5" hidden="1">
      <c r="A288" s="38"/>
      <c r="B288" s="38" t="str">
        <f t="shared" si="18"/>
        <v>b</v>
      </c>
      <c r="C288" s="66" t="s">
        <v>806</v>
      </c>
      <c r="D288" s="59" t="s">
        <v>807</v>
      </c>
      <c r="E288" s="60"/>
      <c r="F288" s="60"/>
      <c r="G288" s="60"/>
      <c r="H288" s="60"/>
      <c r="I288" s="60">
        <f t="shared" si="19"/>
        <v>0</v>
      </c>
      <c r="J288" s="60"/>
      <c r="K288" s="60"/>
      <c r="L288" s="60">
        <f t="shared" si="20"/>
        <v>0</v>
      </c>
      <c r="M288" s="60"/>
      <c r="N288" s="60"/>
      <c r="O288" s="60">
        <f t="shared" si="17"/>
        <v>0</v>
      </c>
    </row>
    <row r="289" spans="1:15" ht="25.5" hidden="1">
      <c r="A289" s="38"/>
      <c r="B289" s="38" t="str">
        <f t="shared" si="18"/>
        <v>b</v>
      </c>
      <c r="C289" s="66" t="s">
        <v>808</v>
      </c>
      <c r="D289" s="59" t="s">
        <v>809</v>
      </c>
      <c r="E289" s="60"/>
      <c r="F289" s="60"/>
      <c r="G289" s="60"/>
      <c r="H289" s="60"/>
      <c r="I289" s="60">
        <f t="shared" si="19"/>
        <v>0</v>
      </c>
      <c r="J289" s="60"/>
      <c r="K289" s="60"/>
      <c r="L289" s="60">
        <f t="shared" si="20"/>
        <v>0</v>
      </c>
      <c r="M289" s="60"/>
      <c r="N289" s="60"/>
      <c r="O289" s="60">
        <f t="shared" si="17"/>
        <v>0</v>
      </c>
    </row>
    <row r="290" spans="1:15" ht="25.5" hidden="1">
      <c r="A290" s="38"/>
      <c r="B290" s="38" t="str">
        <f t="shared" si="18"/>
        <v>b</v>
      </c>
      <c r="C290" s="65" t="s">
        <v>810</v>
      </c>
      <c r="D290" s="56" t="s">
        <v>811</v>
      </c>
      <c r="E290" s="57">
        <f>SUM(E291:E292)</f>
        <v>0</v>
      </c>
      <c r="F290" s="57">
        <f>SUM(F291:F292)</f>
        <v>0</v>
      </c>
      <c r="G290" s="57">
        <f>SUM(G291:G292)</f>
        <v>0</v>
      </c>
      <c r="H290" s="57">
        <f>SUM(H291:H292)</f>
        <v>0</v>
      </c>
      <c r="I290" s="57">
        <f t="shared" si="19"/>
        <v>0</v>
      </c>
      <c r="J290" s="57">
        <f>SUM(J291:J292)</f>
        <v>0</v>
      </c>
      <c r="K290" s="57">
        <f>SUM(K291:K292)</f>
        <v>0</v>
      </c>
      <c r="L290" s="57">
        <f t="shared" si="20"/>
        <v>0</v>
      </c>
      <c r="M290" s="57">
        <f>SUM(M291:M292)</f>
        <v>0</v>
      </c>
      <c r="N290" s="57">
        <f>SUM(N291:N292)</f>
        <v>0</v>
      </c>
      <c r="O290" s="57">
        <f t="shared" si="17"/>
        <v>0</v>
      </c>
    </row>
    <row r="291" spans="1:15" hidden="1">
      <c r="A291" s="38"/>
      <c r="B291" s="38" t="str">
        <f t="shared" si="18"/>
        <v>b</v>
      </c>
      <c r="C291" s="66" t="s">
        <v>812</v>
      </c>
      <c r="D291" s="59" t="s">
        <v>813</v>
      </c>
      <c r="E291" s="60"/>
      <c r="F291" s="60"/>
      <c r="G291" s="60"/>
      <c r="H291" s="60"/>
      <c r="I291" s="60">
        <f t="shared" si="19"/>
        <v>0</v>
      </c>
      <c r="J291" s="60"/>
      <c r="K291" s="60"/>
      <c r="L291" s="60">
        <f t="shared" si="20"/>
        <v>0</v>
      </c>
      <c r="M291" s="60"/>
      <c r="N291" s="60"/>
      <c r="O291" s="60">
        <f t="shared" si="17"/>
        <v>0</v>
      </c>
    </row>
    <row r="292" spans="1:15" hidden="1">
      <c r="A292" s="38"/>
      <c r="B292" s="38" t="str">
        <f t="shared" si="18"/>
        <v>b</v>
      </c>
      <c r="C292" s="66" t="s">
        <v>814</v>
      </c>
      <c r="D292" s="59" t="s">
        <v>815</v>
      </c>
      <c r="E292" s="60"/>
      <c r="F292" s="60"/>
      <c r="G292" s="60"/>
      <c r="H292" s="60"/>
      <c r="I292" s="60">
        <f t="shared" si="19"/>
        <v>0</v>
      </c>
      <c r="J292" s="60"/>
      <c r="K292" s="60"/>
      <c r="L292" s="60">
        <f t="shared" si="20"/>
        <v>0</v>
      </c>
      <c r="M292" s="60"/>
      <c r="N292" s="60"/>
      <c r="O292" s="60">
        <f t="shared" si="17"/>
        <v>0</v>
      </c>
    </row>
    <row r="293" spans="1:15" hidden="1">
      <c r="A293" s="38"/>
      <c r="B293" s="38" t="str">
        <f t="shared" si="18"/>
        <v>b</v>
      </c>
      <c r="C293" s="65" t="s">
        <v>816</v>
      </c>
      <c r="D293" s="56" t="s">
        <v>817</v>
      </c>
      <c r="E293" s="57">
        <f>SUM(E294:E295)</f>
        <v>0</v>
      </c>
      <c r="F293" s="57">
        <f>SUM(F294:F295)</f>
        <v>0</v>
      </c>
      <c r="G293" s="57">
        <f>SUM(G294:G295)</f>
        <v>0</v>
      </c>
      <c r="H293" s="57">
        <f>SUM(H294:H295)</f>
        <v>0</v>
      </c>
      <c r="I293" s="57">
        <f t="shared" si="19"/>
        <v>0</v>
      </c>
      <c r="J293" s="57">
        <f>SUM(J294:J295)</f>
        <v>0</v>
      </c>
      <c r="K293" s="57">
        <f>SUM(K294:K295)</f>
        <v>0</v>
      </c>
      <c r="L293" s="57">
        <f t="shared" si="20"/>
        <v>0</v>
      </c>
      <c r="M293" s="57">
        <f>SUM(M294:M295)</f>
        <v>0</v>
      </c>
      <c r="N293" s="57">
        <f>SUM(N294:N295)</f>
        <v>0</v>
      </c>
      <c r="O293" s="57">
        <f t="shared" si="17"/>
        <v>0</v>
      </c>
    </row>
    <row r="294" spans="1:15" hidden="1">
      <c r="A294" s="38"/>
      <c r="B294" s="38" t="str">
        <f t="shared" si="18"/>
        <v>b</v>
      </c>
      <c r="C294" s="66" t="s">
        <v>818</v>
      </c>
      <c r="D294" s="59" t="s">
        <v>819</v>
      </c>
      <c r="E294" s="60"/>
      <c r="F294" s="60"/>
      <c r="G294" s="60"/>
      <c r="H294" s="60"/>
      <c r="I294" s="60">
        <f t="shared" si="19"/>
        <v>0</v>
      </c>
      <c r="J294" s="60"/>
      <c r="K294" s="60"/>
      <c r="L294" s="60">
        <f t="shared" si="20"/>
        <v>0</v>
      </c>
      <c r="M294" s="60"/>
      <c r="N294" s="60"/>
      <c r="O294" s="60">
        <f t="shared" si="17"/>
        <v>0</v>
      </c>
    </row>
    <row r="295" spans="1:15" hidden="1">
      <c r="A295" s="38"/>
      <c r="B295" s="38" t="str">
        <f t="shared" si="18"/>
        <v>b</v>
      </c>
      <c r="C295" s="66" t="s">
        <v>820</v>
      </c>
      <c r="D295" s="59" t="s">
        <v>821</v>
      </c>
      <c r="E295" s="60"/>
      <c r="F295" s="60"/>
      <c r="G295" s="60"/>
      <c r="H295" s="60"/>
      <c r="I295" s="60">
        <f t="shared" si="19"/>
        <v>0</v>
      </c>
      <c r="J295" s="60"/>
      <c r="K295" s="60"/>
      <c r="L295" s="60">
        <f t="shared" si="20"/>
        <v>0</v>
      </c>
      <c r="M295" s="60"/>
      <c r="N295" s="60"/>
      <c r="O295" s="60">
        <f t="shared" si="17"/>
        <v>0</v>
      </c>
    </row>
    <row r="296" spans="1:15" hidden="1">
      <c r="A296" s="89"/>
      <c r="B296" s="38" t="str">
        <f t="shared" si="18"/>
        <v>b</v>
      </c>
      <c r="C296" s="64">
        <v>32.200000000000003</v>
      </c>
      <c r="D296" s="53" t="s">
        <v>822</v>
      </c>
      <c r="E296" s="54">
        <f>E297+E300+E301+E302+E303+E306+E312+E315</f>
        <v>0</v>
      </c>
      <c r="F296" s="54">
        <f>F297+F300+F301+F302+F303+F306+F312+F315</f>
        <v>0</v>
      </c>
      <c r="G296" s="54">
        <f>G297+G300+G301+G302+G303+G306+G312+G315</f>
        <v>0</v>
      </c>
      <c r="H296" s="54">
        <f>H297+H300+H301+H302+H303+H306+H312+H315</f>
        <v>0</v>
      </c>
      <c r="I296" s="54">
        <f t="shared" si="19"/>
        <v>0</v>
      </c>
      <c r="J296" s="54">
        <f>J297+J300+J301+J302+J303+J306+J312+J315</f>
        <v>0</v>
      </c>
      <c r="K296" s="54">
        <f>K297+K300+K301+K302+K303+K306+K312+K315</f>
        <v>0</v>
      </c>
      <c r="L296" s="54">
        <f t="shared" si="20"/>
        <v>0</v>
      </c>
      <c r="M296" s="54">
        <f>M297+M300+M301+M302+M303+M306+M312+M315</f>
        <v>0</v>
      </c>
      <c r="N296" s="54">
        <f>N297+N300+N301+N302+N303+N306+N312+N315</f>
        <v>0</v>
      </c>
      <c r="O296" s="54">
        <f t="shared" si="17"/>
        <v>0</v>
      </c>
    </row>
    <row r="297" spans="1:15" ht="25.5" hidden="1">
      <c r="A297" s="89"/>
      <c r="B297" s="38" t="str">
        <f t="shared" si="18"/>
        <v>b</v>
      </c>
      <c r="C297" s="65" t="s">
        <v>823</v>
      </c>
      <c r="D297" s="56" t="s">
        <v>824</v>
      </c>
      <c r="E297" s="57">
        <f>SUM(E298:E299)</f>
        <v>0</v>
      </c>
      <c r="F297" s="57">
        <f>SUM(F298:F299)</f>
        <v>0</v>
      </c>
      <c r="G297" s="57">
        <f>SUM(G298:G299)</f>
        <v>0</v>
      </c>
      <c r="H297" s="57">
        <f>SUM(H298:H299)</f>
        <v>0</v>
      </c>
      <c r="I297" s="57">
        <f t="shared" si="19"/>
        <v>0</v>
      </c>
      <c r="J297" s="57">
        <f>SUM(J298:J299)</f>
        <v>0</v>
      </c>
      <c r="K297" s="57">
        <f>SUM(K298:K299)</f>
        <v>0</v>
      </c>
      <c r="L297" s="57">
        <f t="shared" si="20"/>
        <v>0</v>
      </c>
      <c r="M297" s="57">
        <f>SUM(M298:M299)</f>
        <v>0</v>
      </c>
      <c r="N297" s="57">
        <f>SUM(N298:N299)</f>
        <v>0</v>
      </c>
      <c r="O297" s="57">
        <f t="shared" si="17"/>
        <v>0</v>
      </c>
    </row>
    <row r="298" spans="1:15" hidden="1">
      <c r="A298" s="89"/>
      <c r="B298" s="38" t="str">
        <f t="shared" si="18"/>
        <v>b</v>
      </c>
      <c r="C298" s="66" t="s">
        <v>825</v>
      </c>
      <c r="D298" s="59" t="s">
        <v>826</v>
      </c>
      <c r="E298" s="60"/>
      <c r="F298" s="60"/>
      <c r="G298" s="60"/>
      <c r="H298" s="60"/>
      <c r="I298" s="60">
        <f t="shared" si="19"/>
        <v>0</v>
      </c>
      <c r="J298" s="60"/>
      <c r="K298" s="60"/>
      <c r="L298" s="60">
        <f t="shared" si="20"/>
        <v>0</v>
      </c>
      <c r="M298" s="60"/>
      <c r="N298" s="60"/>
      <c r="O298" s="60">
        <f t="shared" si="17"/>
        <v>0</v>
      </c>
    </row>
    <row r="299" spans="1:15" hidden="1">
      <c r="A299" s="89"/>
      <c r="B299" s="38" t="str">
        <f t="shared" si="18"/>
        <v>b</v>
      </c>
      <c r="C299" s="66" t="s">
        <v>827</v>
      </c>
      <c r="D299" s="59" t="s">
        <v>828</v>
      </c>
      <c r="E299" s="60"/>
      <c r="F299" s="60"/>
      <c r="G299" s="60"/>
      <c r="H299" s="60"/>
      <c r="I299" s="60">
        <f t="shared" si="19"/>
        <v>0</v>
      </c>
      <c r="J299" s="60"/>
      <c r="K299" s="60"/>
      <c r="L299" s="60">
        <f t="shared" si="20"/>
        <v>0</v>
      </c>
      <c r="M299" s="60"/>
      <c r="N299" s="60"/>
      <c r="O299" s="60">
        <f t="shared" si="17"/>
        <v>0</v>
      </c>
    </row>
    <row r="300" spans="1:15" hidden="1">
      <c r="A300" s="38"/>
      <c r="B300" s="38" t="str">
        <f t="shared" si="18"/>
        <v>b</v>
      </c>
      <c r="C300" s="65" t="s">
        <v>829</v>
      </c>
      <c r="D300" s="56" t="s">
        <v>787</v>
      </c>
      <c r="E300" s="57"/>
      <c r="F300" s="57"/>
      <c r="G300" s="57"/>
      <c r="H300" s="57"/>
      <c r="I300" s="57">
        <f t="shared" si="19"/>
        <v>0</v>
      </c>
      <c r="J300" s="57"/>
      <c r="K300" s="57"/>
      <c r="L300" s="57">
        <f t="shared" si="20"/>
        <v>0</v>
      </c>
      <c r="M300" s="57"/>
      <c r="N300" s="57"/>
      <c r="O300" s="57">
        <f t="shared" si="17"/>
        <v>0</v>
      </c>
    </row>
    <row r="301" spans="1:15" hidden="1">
      <c r="A301" s="38"/>
      <c r="B301" s="38" t="str">
        <f t="shared" si="18"/>
        <v>b</v>
      </c>
      <c r="C301" s="65" t="s">
        <v>830</v>
      </c>
      <c r="D301" s="56" t="s">
        <v>789</v>
      </c>
      <c r="E301" s="57"/>
      <c r="F301" s="57"/>
      <c r="G301" s="57"/>
      <c r="H301" s="57"/>
      <c r="I301" s="57">
        <f t="shared" si="19"/>
        <v>0</v>
      </c>
      <c r="J301" s="57"/>
      <c r="K301" s="57"/>
      <c r="L301" s="57">
        <f t="shared" si="20"/>
        <v>0</v>
      </c>
      <c r="M301" s="57"/>
      <c r="N301" s="57"/>
      <c r="O301" s="57">
        <f t="shared" si="17"/>
        <v>0</v>
      </c>
    </row>
    <row r="302" spans="1:15" hidden="1">
      <c r="A302" s="38"/>
      <c r="B302" s="38" t="str">
        <f t="shared" si="18"/>
        <v>b</v>
      </c>
      <c r="C302" s="65" t="s">
        <v>831</v>
      </c>
      <c r="D302" s="56" t="s">
        <v>832</v>
      </c>
      <c r="E302" s="57"/>
      <c r="F302" s="57"/>
      <c r="G302" s="57"/>
      <c r="H302" s="57"/>
      <c r="I302" s="57">
        <f t="shared" si="19"/>
        <v>0</v>
      </c>
      <c r="J302" s="57"/>
      <c r="K302" s="57"/>
      <c r="L302" s="57">
        <f t="shared" si="20"/>
        <v>0</v>
      </c>
      <c r="M302" s="57"/>
      <c r="N302" s="57"/>
      <c r="O302" s="57">
        <f t="shared" si="17"/>
        <v>0</v>
      </c>
    </row>
    <row r="303" spans="1:15" hidden="1">
      <c r="A303" s="38"/>
      <c r="B303" s="38" t="str">
        <f t="shared" si="18"/>
        <v>b</v>
      </c>
      <c r="C303" s="65" t="s">
        <v>833</v>
      </c>
      <c r="D303" s="56" t="s">
        <v>834</v>
      </c>
      <c r="E303" s="57">
        <f>SUM(E304:E305)</f>
        <v>0</v>
      </c>
      <c r="F303" s="57">
        <f>SUM(F304:F305)</f>
        <v>0</v>
      </c>
      <c r="G303" s="57">
        <f>SUM(G304:G305)</f>
        <v>0</v>
      </c>
      <c r="H303" s="57">
        <f>SUM(H304:H305)</f>
        <v>0</v>
      </c>
      <c r="I303" s="57">
        <f t="shared" si="19"/>
        <v>0</v>
      </c>
      <c r="J303" s="57">
        <f>SUM(J304:J305)</f>
        <v>0</v>
      </c>
      <c r="K303" s="57">
        <f>SUM(K304:K305)</f>
        <v>0</v>
      </c>
      <c r="L303" s="57">
        <f t="shared" si="20"/>
        <v>0</v>
      </c>
      <c r="M303" s="57">
        <f>SUM(M304:M305)</f>
        <v>0</v>
      </c>
      <c r="N303" s="57">
        <f>SUM(N304:N305)</f>
        <v>0</v>
      </c>
      <c r="O303" s="57">
        <f t="shared" si="17"/>
        <v>0</v>
      </c>
    </row>
    <row r="304" spans="1:15" hidden="1">
      <c r="A304" s="38"/>
      <c r="B304" s="38" t="str">
        <f t="shared" si="18"/>
        <v>b</v>
      </c>
      <c r="C304" s="66" t="s">
        <v>835</v>
      </c>
      <c r="D304" s="59" t="s">
        <v>795</v>
      </c>
      <c r="E304" s="60"/>
      <c r="F304" s="60"/>
      <c r="G304" s="60"/>
      <c r="H304" s="60"/>
      <c r="I304" s="60">
        <f t="shared" si="19"/>
        <v>0</v>
      </c>
      <c r="J304" s="60"/>
      <c r="K304" s="60"/>
      <c r="L304" s="60">
        <f t="shared" si="20"/>
        <v>0</v>
      </c>
      <c r="M304" s="60"/>
      <c r="N304" s="60"/>
      <c r="O304" s="60">
        <f t="shared" si="17"/>
        <v>0</v>
      </c>
    </row>
    <row r="305" spans="1:15" hidden="1">
      <c r="A305" s="38"/>
      <c r="B305" s="38" t="str">
        <f t="shared" si="18"/>
        <v>b</v>
      </c>
      <c r="C305" s="66" t="s">
        <v>836</v>
      </c>
      <c r="D305" s="59" t="s">
        <v>797</v>
      </c>
      <c r="E305" s="60"/>
      <c r="F305" s="60"/>
      <c r="G305" s="60"/>
      <c r="H305" s="60"/>
      <c r="I305" s="60">
        <f t="shared" si="19"/>
        <v>0</v>
      </c>
      <c r="J305" s="60"/>
      <c r="K305" s="60"/>
      <c r="L305" s="60">
        <f t="shared" si="20"/>
        <v>0</v>
      </c>
      <c r="M305" s="60"/>
      <c r="N305" s="60"/>
      <c r="O305" s="60">
        <f t="shared" si="17"/>
        <v>0</v>
      </c>
    </row>
    <row r="306" spans="1:15" ht="38.25" hidden="1">
      <c r="A306" s="38"/>
      <c r="B306" s="38" t="str">
        <f t="shared" si="18"/>
        <v>b</v>
      </c>
      <c r="C306" s="65" t="s">
        <v>837</v>
      </c>
      <c r="D306" s="56" t="s">
        <v>838</v>
      </c>
      <c r="E306" s="57">
        <f>SUM(E307:E311)</f>
        <v>0</v>
      </c>
      <c r="F306" s="57">
        <f>SUM(F307:F311)</f>
        <v>0</v>
      </c>
      <c r="G306" s="57">
        <f>SUM(G307:G311)</f>
        <v>0</v>
      </c>
      <c r="H306" s="57">
        <f>SUM(H307:H311)</f>
        <v>0</v>
      </c>
      <c r="I306" s="57">
        <f t="shared" si="19"/>
        <v>0</v>
      </c>
      <c r="J306" s="57">
        <f>SUM(J307:J311)</f>
        <v>0</v>
      </c>
      <c r="K306" s="57">
        <f>SUM(K307:K311)</f>
        <v>0</v>
      </c>
      <c r="L306" s="57">
        <f t="shared" si="20"/>
        <v>0</v>
      </c>
      <c r="M306" s="57">
        <f>SUM(M307:M311)</f>
        <v>0</v>
      </c>
      <c r="N306" s="57">
        <f>SUM(N307:N311)</f>
        <v>0</v>
      </c>
      <c r="O306" s="57">
        <f t="shared" si="17"/>
        <v>0</v>
      </c>
    </row>
    <row r="307" spans="1:15" ht="25.5" hidden="1">
      <c r="A307" s="38"/>
      <c r="B307" s="38" t="str">
        <f t="shared" si="18"/>
        <v>b</v>
      </c>
      <c r="C307" s="66" t="s">
        <v>839</v>
      </c>
      <c r="D307" s="59" t="s">
        <v>801</v>
      </c>
      <c r="E307" s="60"/>
      <c r="F307" s="60"/>
      <c r="G307" s="60"/>
      <c r="H307" s="60"/>
      <c r="I307" s="60">
        <f t="shared" si="19"/>
        <v>0</v>
      </c>
      <c r="J307" s="60"/>
      <c r="K307" s="60"/>
      <c r="L307" s="60">
        <f t="shared" si="20"/>
        <v>0</v>
      </c>
      <c r="M307" s="60"/>
      <c r="N307" s="60"/>
      <c r="O307" s="60">
        <f t="shared" si="17"/>
        <v>0</v>
      </c>
    </row>
    <row r="308" spans="1:15" ht="25.5" hidden="1">
      <c r="A308" s="38"/>
      <c r="B308" s="38" t="str">
        <f t="shared" si="18"/>
        <v>b</v>
      </c>
      <c r="C308" s="66" t="s">
        <v>840</v>
      </c>
      <c r="D308" s="59" t="s">
        <v>803</v>
      </c>
      <c r="E308" s="60"/>
      <c r="F308" s="60"/>
      <c r="G308" s="60"/>
      <c r="H308" s="60"/>
      <c r="I308" s="60">
        <f t="shared" si="19"/>
        <v>0</v>
      </c>
      <c r="J308" s="60"/>
      <c r="K308" s="60"/>
      <c r="L308" s="60">
        <f t="shared" si="20"/>
        <v>0</v>
      </c>
      <c r="M308" s="60"/>
      <c r="N308" s="60"/>
      <c r="O308" s="60">
        <f t="shared" si="17"/>
        <v>0</v>
      </c>
    </row>
    <row r="309" spans="1:15" hidden="1">
      <c r="A309" s="38"/>
      <c r="B309" s="38" t="str">
        <f t="shared" si="18"/>
        <v>b</v>
      </c>
      <c r="C309" s="66" t="s">
        <v>841</v>
      </c>
      <c r="D309" s="59" t="s">
        <v>805</v>
      </c>
      <c r="E309" s="60"/>
      <c r="F309" s="60"/>
      <c r="G309" s="60"/>
      <c r="H309" s="60"/>
      <c r="I309" s="60">
        <f t="shared" si="19"/>
        <v>0</v>
      </c>
      <c r="J309" s="60"/>
      <c r="K309" s="60"/>
      <c r="L309" s="60">
        <f t="shared" si="20"/>
        <v>0</v>
      </c>
      <c r="M309" s="60"/>
      <c r="N309" s="60"/>
      <c r="O309" s="60">
        <f t="shared" si="17"/>
        <v>0</v>
      </c>
    </row>
    <row r="310" spans="1:15" ht="25.5" hidden="1">
      <c r="A310" s="38"/>
      <c r="B310" s="38" t="str">
        <f t="shared" si="18"/>
        <v>b</v>
      </c>
      <c r="C310" s="66" t="s">
        <v>842</v>
      </c>
      <c r="D310" s="59" t="s">
        <v>807</v>
      </c>
      <c r="E310" s="60"/>
      <c r="F310" s="60"/>
      <c r="G310" s="60"/>
      <c r="H310" s="60"/>
      <c r="I310" s="60">
        <f t="shared" si="19"/>
        <v>0</v>
      </c>
      <c r="J310" s="60"/>
      <c r="K310" s="60"/>
      <c r="L310" s="60">
        <f t="shared" si="20"/>
        <v>0</v>
      </c>
      <c r="M310" s="60"/>
      <c r="N310" s="60"/>
      <c r="O310" s="60">
        <f t="shared" si="17"/>
        <v>0</v>
      </c>
    </row>
    <row r="311" spans="1:15" ht="25.5" hidden="1">
      <c r="A311" s="38"/>
      <c r="B311" s="38" t="str">
        <f t="shared" si="18"/>
        <v>b</v>
      </c>
      <c r="C311" s="66" t="s">
        <v>843</v>
      </c>
      <c r="D311" s="59" t="s">
        <v>844</v>
      </c>
      <c r="E311" s="60"/>
      <c r="F311" s="60"/>
      <c r="G311" s="60"/>
      <c r="H311" s="60"/>
      <c r="I311" s="60">
        <f t="shared" si="19"/>
        <v>0</v>
      </c>
      <c r="J311" s="60"/>
      <c r="K311" s="60"/>
      <c r="L311" s="60">
        <f t="shared" si="20"/>
        <v>0</v>
      </c>
      <c r="M311" s="60"/>
      <c r="N311" s="60"/>
      <c r="O311" s="60">
        <f t="shared" si="17"/>
        <v>0</v>
      </c>
    </row>
    <row r="312" spans="1:15" hidden="1">
      <c r="A312" s="38"/>
      <c r="B312" s="38" t="str">
        <f t="shared" si="18"/>
        <v>b</v>
      </c>
      <c r="C312" s="65" t="s">
        <v>845</v>
      </c>
      <c r="D312" s="56" t="s">
        <v>813</v>
      </c>
      <c r="E312" s="57">
        <f>SUM(E313:E314)</f>
        <v>0</v>
      </c>
      <c r="F312" s="57">
        <f>SUM(F313:F314)</f>
        <v>0</v>
      </c>
      <c r="G312" s="57">
        <f>SUM(G313:G314)</f>
        <v>0</v>
      </c>
      <c r="H312" s="57">
        <f>SUM(H313:H314)</f>
        <v>0</v>
      </c>
      <c r="I312" s="57">
        <f t="shared" si="19"/>
        <v>0</v>
      </c>
      <c r="J312" s="57">
        <f>SUM(J313:J314)</f>
        <v>0</v>
      </c>
      <c r="K312" s="57">
        <f>SUM(K313:K314)</f>
        <v>0</v>
      </c>
      <c r="L312" s="57">
        <f t="shared" si="20"/>
        <v>0</v>
      </c>
      <c r="M312" s="57">
        <f>SUM(M313:M314)</f>
        <v>0</v>
      </c>
      <c r="N312" s="57">
        <f>SUM(N313:N314)</f>
        <v>0</v>
      </c>
      <c r="O312" s="57">
        <f t="shared" si="17"/>
        <v>0</v>
      </c>
    </row>
    <row r="313" spans="1:15" hidden="1">
      <c r="A313" s="38"/>
      <c r="B313" s="38" t="str">
        <f t="shared" si="18"/>
        <v>b</v>
      </c>
      <c r="C313" s="66" t="s">
        <v>846</v>
      </c>
      <c r="D313" s="59" t="s">
        <v>813</v>
      </c>
      <c r="E313" s="60"/>
      <c r="F313" s="60"/>
      <c r="G313" s="60"/>
      <c r="H313" s="60"/>
      <c r="I313" s="60">
        <f t="shared" si="19"/>
        <v>0</v>
      </c>
      <c r="J313" s="60"/>
      <c r="K313" s="60"/>
      <c r="L313" s="60">
        <f t="shared" si="20"/>
        <v>0</v>
      </c>
      <c r="M313" s="60"/>
      <c r="N313" s="60"/>
      <c r="O313" s="60">
        <f t="shared" si="17"/>
        <v>0</v>
      </c>
    </row>
    <row r="314" spans="1:15" hidden="1">
      <c r="A314" s="38"/>
      <c r="B314" s="38" t="str">
        <f t="shared" si="18"/>
        <v>b</v>
      </c>
      <c r="C314" s="66" t="s">
        <v>847</v>
      </c>
      <c r="D314" s="59" t="s">
        <v>815</v>
      </c>
      <c r="E314" s="60"/>
      <c r="F314" s="60"/>
      <c r="G314" s="60"/>
      <c r="H314" s="60"/>
      <c r="I314" s="60">
        <f t="shared" si="19"/>
        <v>0</v>
      </c>
      <c r="J314" s="60"/>
      <c r="K314" s="60"/>
      <c r="L314" s="60">
        <f t="shared" si="20"/>
        <v>0</v>
      </c>
      <c r="M314" s="60"/>
      <c r="N314" s="60"/>
      <c r="O314" s="60">
        <f t="shared" si="17"/>
        <v>0</v>
      </c>
    </row>
    <row r="315" spans="1:15" hidden="1">
      <c r="A315" s="38"/>
      <c r="B315" s="38" t="str">
        <f t="shared" si="18"/>
        <v>b</v>
      </c>
      <c r="C315" s="65" t="s">
        <v>848</v>
      </c>
      <c r="D315" s="56" t="s">
        <v>817</v>
      </c>
      <c r="E315" s="57">
        <f>SUM(E316:E317)</f>
        <v>0</v>
      </c>
      <c r="F315" s="57">
        <f>SUM(F316:F317)</f>
        <v>0</v>
      </c>
      <c r="G315" s="57">
        <f>SUM(G316:G317)</f>
        <v>0</v>
      </c>
      <c r="H315" s="57">
        <f>SUM(H316:H317)</f>
        <v>0</v>
      </c>
      <c r="I315" s="57">
        <f t="shared" si="19"/>
        <v>0</v>
      </c>
      <c r="J315" s="57">
        <f>SUM(J316:J317)</f>
        <v>0</v>
      </c>
      <c r="K315" s="57">
        <f>SUM(K316:K317)</f>
        <v>0</v>
      </c>
      <c r="L315" s="57">
        <f t="shared" si="20"/>
        <v>0</v>
      </c>
      <c r="M315" s="57">
        <f>SUM(M316:M317)</f>
        <v>0</v>
      </c>
      <c r="N315" s="57">
        <f>SUM(N316:N317)</f>
        <v>0</v>
      </c>
      <c r="O315" s="57">
        <f t="shared" si="17"/>
        <v>0</v>
      </c>
    </row>
    <row r="316" spans="1:15" hidden="1">
      <c r="A316" s="38"/>
      <c r="B316" s="38" t="str">
        <f t="shared" si="18"/>
        <v>b</v>
      </c>
      <c r="C316" s="66" t="s">
        <v>818</v>
      </c>
      <c r="D316" s="59" t="s">
        <v>819</v>
      </c>
      <c r="E316" s="60"/>
      <c r="F316" s="60"/>
      <c r="G316" s="60"/>
      <c r="H316" s="60"/>
      <c r="I316" s="60">
        <f t="shared" si="19"/>
        <v>0</v>
      </c>
      <c r="J316" s="60"/>
      <c r="K316" s="60"/>
      <c r="L316" s="60">
        <f t="shared" si="20"/>
        <v>0</v>
      </c>
      <c r="M316" s="60"/>
      <c r="N316" s="60"/>
      <c r="O316" s="60">
        <f t="shared" si="17"/>
        <v>0</v>
      </c>
    </row>
    <row r="317" spans="1:15" hidden="1">
      <c r="A317" s="38"/>
      <c r="B317" s="38" t="str">
        <f t="shared" si="18"/>
        <v>b</v>
      </c>
      <c r="C317" s="66" t="s">
        <v>820</v>
      </c>
      <c r="D317" s="59" t="s">
        <v>821</v>
      </c>
      <c r="E317" s="60"/>
      <c r="F317" s="60"/>
      <c r="G317" s="60"/>
      <c r="H317" s="60"/>
      <c r="I317" s="60">
        <f t="shared" si="19"/>
        <v>0</v>
      </c>
      <c r="J317" s="60"/>
      <c r="K317" s="60"/>
      <c r="L317" s="60">
        <f t="shared" si="20"/>
        <v>0</v>
      </c>
      <c r="M317" s="60"/>
      <c r="N317" s="60"/>
      <c r="O317" s="60">
        <f t="shared" si="17"/>
        <v>0</v>
      </c>
    </row>
    <row r="318" spans="1:15" hidden="1">
      <c r="A318" s="38" t="s">
        <v>283</v>
      </c>
      <c r="B318" s="38" t="str">
        <f t="shared" si="18"/>
        <v>b</v>
      </c>
      <c r="C318" s="85">
        <v>33</v>
      </c>
      <c r="D318" s="50" t="s">
        <v>849</v>
      </c>
      <c r="E318" s="51">
        <f>E319+E338</f>
        <v>0</v>
      </c>
      <c r="F318" s="51">
        <f>F319+F338</f>
        <v>0</v>
      </c>
      <c r="G318" s="51">
        <f>G319+G338</f>
        <v>0</v>
      </c>
      <c r="H318" s="51">
        <f>H319+H338</f>
        <v>0</v>
      </c>
      <c r="I318" s="51">
        <f t="shared" si="19"/>
        <v>0</v>
      </c>
      <c r="J318" s="51">
        <f>J319+J338</f>
        <v>0</v>
      </c>
      <c r="K318" s="51">
        <f>K319+K338</f>
        <v>0</v>
      </c>
      <c r="L318" s="51">
        <f t="shared" si="20"/>
        <v>0</v>
      </c>
      <c r="M318" s="51">
        <f>M319+M338</f>
        <v>0</v>
      </c>
      <c r="N318" s="51">
        <f>N319+N338</f>
        <v>0</v>
      </c>
      <c r="O318" s="51">
        <f t="shared" si="17"/>
        <v>0</v>
      </c>
    </row>
    <row r="319" spans="1:15" hidden="1">
      <c r="A319" s="89"/>
      <c r="B319" s="38" t="str">
        <f t="shared" si="18"/>
        <v>b</v>
      </c>
      <c r="C319" s="64">
        <v>33.1</v>
      </c>
      <c r="D319" s="53" t="s">
        <v>850</v>
      </c>
      <c r="E319" s="54">
        <f>E320+E321+E322+E323+E326+E332+E335</f>
        <v>0</v>
      </c>
      <c r="F319" s="54">
        <f>F320+F321+F322+F323+F326+F332+F335</f>
        <v>0</v>
      </c>
      <c r="G319" s="54">
        <f>G320+G321+G322+G323+G326+G332+G335</f>
        <v>0</v>
      </c>
      <c r="H319" s="54">
        <f>H320+H321+H322+H323+H326+H332+H335</f>
        <v>0</v>
      </c>
      <c r="I319" s="54">
        <f t="shared" si="19"/>
        <v>0</v>
      </c>
      <c r="J319" s="54">
        <f>J320+J321+J322+J323+J326+J332+J335</f>
        <v>0</v>
      </c>
      <c r="K319" s="54">
        <f>K320+K321+K322+K323+K326+K332+K335</f>
        <v>0</v>
      </c>
      <c r="L319" s="54">
        <f t="shared" si="20"/>
        <v>0</v>
      </c>
      <c r="M319" s="54">
        <f>M320+M321+M322+M323+M326+M332+M335</f>
        <v>0</v>
      </c>
      <c r="N319" s="54">
        <f>N320+N321+N322+N323+N326+N332+N335</f>
        <v>0</v>
      </c>
      <c r="O319" s="54">
        <f t="shared" si="17"/>
        <v>0</v>
      </c>
    </row>
    <row r="320" spans="1:15" hidden="1">
      <c r="A320" s="38"/>
      <c r="B320" s="38" t="str">
        <f t="shared" si="18"/>
        <v>b</v>
      </c>
      <c r="C320" s="65" t="s">
        <v>851</v>
      </c>
      <c r="D320" s="56" t="s">
        <v>787</v>
      </c>
      <c r="E320" s="57"/>
      <c r="F320" s="57"/>
      <c r="G320" s="57"/>
      <c r="H320" s="57"/>
      <c r="I320" s="57">
        <f t="shared" si="19"/>
        <v>0</v>
      </c>
      <c r="J320" s="57"/>
      <c r="K320" s="57"/>
      <c r="L320" s="57">
        <f t="shared" si="20"/>
        <v>0</v>
      </c>
      <c r="M320" s="57"/>
      <c r="N320" s="57"/>
      <c r="O320" s="57">
        <f t="shared" si="17"/>
        <v>0</v>
      </c>
    </row>
    <row r="321" spans="1:15" hidden="1">
      <c r="A321" s="38"/>
      <c r="B321" s="38" t="str">
        <f t="shared" si="18"/>
        <v>b</v>
      </c>
      <c r="C321" s="65" t="s">
        <v>852</v>
      </c>
      <c r="D321" s="56" t="s">
        <v>853</v>
      </c>
      <c r="E321" s="57"/>
      <c r="F321" s="57"/>
      <c r="G321" s="57"/>
      <c r="H321" s="57"/>
      <c r="I321" s="57">
        <f t="shared" si="19"/>
        <v>0</v>
      </c>
      <c r="J321" s="57"/>
      <c r="K321" s="57"/>
      <c r="L321" s="57">
        <f t="shared" si="20"/>
        <v>0</v>
      </c>
      <c r="M321" s="57"/>
      <c r="N321" s="57"/>
      <c r="O321" s="57">
        <f t="shared" si="17"/>
        <v>0</v>
      </c>
    </row>
    <row r="322" spans="1:15" hidden="1">
      <c r="A322" s="38"/>
      <c r="B322" s="38" t="str">
        <f t="shared" si="18"/>
        <v>b</v>
      </c>
      <c r="C322" s="65" t="s">
        <v>854</v>
      </c>
      <c r="D322" s="56" t="s">
        <v>832</v>
      </c>
      <c r="E322" s="57"/>
      <c r="F322" s="57"/>
      <c r="G322" s="57"/>
      <c r="H322" s="57"/>
      <c r="I322" s="57">
        <f t="shared" si="19"/>
        <v>0</v>
      </c>
      <c r="J322" s="57"/>
      <c r="K322" s="57"/>
      <c r="L322" s="57">
        <f t="shared" si="20"/>
        <v>0</v>
      </c>
      <c r="M322" s="57"/>
      <c r="N322" s="57"/>
      <c r="O322" s="57">
        <f t="shared" si="17"/>
        <v>0</v>
      </c>
    </row>
    <row r="323" spans="1:15" hidden="1">
      <c r="A323" s="38"/>
      <c r="B323" s="38" t="str">
        <f t="shared" si="18"/>
        <v>b</v>
      </c>
      <c r="C323" s="65" t="s">
        <v>855</v>
      </c>
      <c r="D323" s="56" t="s">
        <v>793</v>
      </c>
      <c r="E323" s="57">
        <f>SUM(E324:E325)</f>
        <v>0</v>
      </c>
      <c r="F323" s="57">
        <f>SUM(F324:F325)</f>
        <v>0</v>
      </c>
      <c r="G323" s="57">
        <f>SUM(G324:G325)</f>
        <v>0</v>
      </c>
      <c r="H323" s="57">
        <f>SUM(H324:H325)</f>
        <v>0</v>
      </c>
      <c r="I323" s="57">
        <f t="shared" si="19"/>
        <v>0</v>
      </c>
      <c r="J323" s="57">
        <f>SUM(J324:J325)</f>
        <v>0</v>
      </c>
      <c r="K323" s="57">
        <f>SUM(K324:K325)</f>
        <v>0</v>
      </c>
      <c r="L323" s="57">
        <f t="shared" si="20"/>
        <v>0</v>
      </c>
      <c r="M323" s="57">
        <f>SUM(M324:M325)</f>
        <v>0</v>
      </c>
      <c r="N323" s="57">
        <f>SUM(N324:N325)</f>
        <v>0</v>
      </c>
      <c r="O323" s="57">
        <f t="shared" si="17"/>
        <v>0</v>
      </c>
    </row>
    <row r="324" spans="1:15" hidden="1">
      <c r="A324" s="38"/>
      <c r="B324" s="38" t="str">
        <f t="shared" si="18"/>
        <v>b</v>
      </c>
      <c r="C324" s="66" t="s">
        <v>856</v>
      </c>
      <c r="D324" s="59" t="s">
        <v>795</v>
      </c>
      <c r="E324" s="60"/>
      <c r="F324" s="60"/>
      <c r="G324" s="60"/>
      <c r="H324" s="60"/>
      <c r="I324" s="60">
        <f t="shared" si="19"/>
        <v>0</v>
      </c>
      <c r="J324" s="60"/>
      <c r="K324" s="60"/>
      <c r="L324" s="60">
        <f t="shared" si="20"/>
        <v>0</v>
      </c>
      <c r="M324" s="60"/>
      <c r="N324" s="60"/>
      <c r="O324" s="60">
        <f t="shared" si="17"/>
        <v>0</v>
      </c>
    </row>
    <row r="325" spans="1:15" hidden="1">
      <c r="A325" s="38"/>
      <c r="B325" s="38" t="str">
        <f t="shared" si="18"/>
        <v>b</v>
      </c>
      <c r="C325" s="66" t="s">
        <v>857</v>
      </c>
      <c r="D325" s="59" t="s">
        <v>858</v>
      </c>
      <c r="E325" s="60"/>
      <c r="F325" s="60"/>
      <c r="G325" s="60"/>
      <c r="H325" s="60"/>
      <c r="I325" s="60">
        <f t="shared" si="19"/>
        <v>0</v>
      </c>
      <c r="J325" s="60"/>
      <c r="K325" s="60"/>
      <c r="L325" s="60">
        <f t="shared" si="20"/>
        <v>0</v>
      </c>
      <c r="M325" s="60"/>
      <c r="N325" s="60"/>
      <c r="O325" s="60">
        <f t="shared" ref="O325:O357" si="21">M325-J325</f>
        <v>0</v>
      </c>
    </row>
    <row r="326" spans="1:15" ht="25.5" hidden="1">
      <c r="A326" s="38"/>
      <c r="B326" s="38" t="str">
        <f t="shared" ref="B326:B357" si="22">IF(OR(E326&lt;&gt;0,F326&lt;&gt;0,G326&lt;&gt;0,H326&lt;&gt;0,J326&lt;&gt;0,M326&lt;&gt;0),"a","b")</f>
        <v>b</v>
      </c>
      <c r="C326" s="65" t="s">
        <v>859</v>
      </c>
      <c r="D326" s="56" t="s">
        <v>799</v>
      </c>
      <c r="E326" s="57">
        <f>SUM(E327:E331)</f>
        <v>0</v>
      </c>
      <c r="F326" s="57">
        <f>SUM(F327:F331)</f>
        <v>0</v>
      </c>
      <c r="G326" s="57">
        <f>SUM(G327:G331)</f>
        <v>0</v>
      </c>
      <c r="H326" s="57">
        <f>SUM(H327:H331)</f>
        <v>0</v>
      </c>
      <c r="I326" s="57">
        <f t="shared" si="19"/>
        <v>0</v>
      </c>
      <c r="J326" s="57">
        <f>SUM(J327:J331)</f>
        <v>0</v>
      </c>
      <c r="K326" s="57">
        <f>SUM(K327:K331)</f>
        <v>0</v>
      </c>
      <c r="L326" s="57">
        <f t="shared" si="20"/>
        <v>0</v>
      </c>
      <c r="M326" s="57">
        <f>SUM(M327:M331)</f>
        <v>0</v>
      </c>
      <c r="N326" s="57">
        <f>SUM(N327:N331)</f>
        <v>0</v>
      </c>
      <c r="O326" s="57">
        <f t="shared" si="21"/>
        <v>0</v>
      </c>
    </row>
    <row r="327" spans="1:15" ht="25.5" hidden="1">
      <c r="A327" s="38"/>
      <c r="B327" s="38" t="str">
        <f t="shared" si="22"/>
        <v>b</v>
      </c>
      <c r="C327" s="66" t="s">
        <v>860</v>
      </c>
      <c r="D327" s="59" t="s">
        <v>801</v>
      </c>
      <c r="E327" s="60"/>
      <c r="F327" s="60"/>
      <c r="G327" s="60"/>
      <c r="H327" s="60"/>
      <c r="I327" s="60">
        <f t="shared" si="19"/>
        <v>0</v>
      </c>
      <c r="J327" s="60"/>
      <c r="K327" s="60"/>
      <c r="L327" s="60">
        <f t="shared" si="20"/>
        <v>0</v>
      </c>
      <c r="M327" s="60"/>
      <c r="N327" s="60"/>
      <c r="O327" s="60">
        <f t="shared" si="21"/>
        <v>0</v>
      </c>
    </row>
    <row r="328" spans="1:15" ht="25.5" hidden="1">
      <c r="A328" s="38"/>
      <c r="B328" s="38" t="str">
        <f t="shared" si="22"/>
        <v>b</v>
      </c>
      <c r="C328" s="66" t="s">
        <v>861</v>
      </c>
      <c r="D328" s="59" t="s">
        <v>803</v>
      </c>
      <c r="E328" s="60"/>
      <c r="F328" s="60"/>
      <c r="G328" s="60"/>
      <c r="H328" s="60"/>
      <c r="I328" s="60">
        <f t="shared" si="19"/>
        <v>0</v>
      </c>
      <c r="J328" s="60"/>
      <c r="K328" s="60"/>
      <c r="L328" s="60">
        <f t="shared" si="20"/>
        <v>0</v>
      </c>
      <c r="M328" s="60"/>
      <c r="N328" s="60"/>
      <c r="O328" s="60">
        <f t="shared" si="21"/>
        <v>0</v>
      </c>
    </row>
    <row r="329" spans="1:15" hidden="1">
      <c r="A329" s="38"/>
      <c r="B329" s="38" t="str">
        <f t="shared" si="22"/>
        <v>b</v>
      </c>
      <c r="C329" s="66" t="s">
        <v>862</v>
      </c>
      <c r="D329" s="59" t="s">
        <v>863</v>
      </c>
      <c r="E329" s="60"/>
      <c r="F329" s="60"/>
      <c r="G329" s="60"/>
      <c r="H329" s="60"/>
      <c r="I329" s="60">
        <f t="shared" si="19"/>
        <v>0</v>
      </c>
      <c r="J329" s="60"/>
      <c r="K329" s="60"/>
      <c r="L329" s="60">
        <f t="shared" si="20"/>
        <v>0</v>
      </c>
      <c r="M329" s="60"/>
      <c r="N329" s="60"/>
      <c r="O329" s="60">
        <f t="shared" si="21"/>
        <v>0</v>
      </c>
    </row>
    <row r="330" spans="1:15" ht="25.5" hidden="1">
      <c r="A330" s="38"/>
      <c r="B330" s="38" t="str">
        <f t="shared" si="22"/>
        <v>b</v>
      </c>
      <c r="C330" s="66" t="s">
        <v>864</v>
      </c>
      <c r="D330" s="59" t="s">
        <v>807</v>
      </c>
      <c r="E330" s="60"/>
      <c r="F330" s="60"/>
      <c r="G330" s="60"/>
      <c r="H330" s="60"/>
      <c r="I330" s="60">
        <f t="shared" si="19"/>
        <v>0</v>
      </c>
      <c r="J330" s="60"/>
      <c r="K330" s="60"/>
      <c r="L330" s="60">
        <f t="shared" si="20"/>
        <v>0</v>
      </c>
      <c r="M330" s="60"/>
      <c r="N330" s="60"/>
      <c r="O330" s="60">
        <f t="shared" si="21"/>
        <v>0</v>
      </c>
    </row>
    <row r="331" spans="1:15" ht="25.5" hidden="1">
      <c r="A331" s="38"/>
      <c r="B331" s="38" t="str">
        <f t="shared" si="22"/>
        <v>b</v>
      </c>
      <c r="C331" s="66" t="s">
        <v>865</v>
      </c>
      <c r="D331" s="59" t="s">
        <v>844</v>
      </c>
      <c r="E331" s="60"/>
      <c r="F331" s="60"/>
      <c r="G331" s="60"/>
      <c r="H331" s="60"/>
      <c r="I331" s="60">
        <f t="shared" si="19"/>
        <v>0</v>
      </c>
      <c r="J331" s="60"/>
      <c r="K331" s="60"/>
      <c r="L331" s="60">
        <f t="shared" si="20"/>
        <v>0</v>
      </c>
      <c r="M331" s="60"/>
      <c r="N331" s="60"/>
      <c r="O331" s="60">
        <f t="shared" si="21"/>
        <v>0</v>
      </c>
    </row>
    <row r="332" spans="1:15" ht="25.5" hidden="1">
      <c r="A332" s="38"/>
      <c r="B332" s="38" t="str">
        <f t="shared" si="22"/>
        <v>b</v>
      </c>
      <c r="C332" s="65" t="s">
        <v>866</v>
      </c>
      <c r="D332" s="56" t="s">
        <v>867</v>
      </c>
      <c r="E332" s="57">
        <f>SUM(E333:E334)</f>
        <v>0</v>
      </c>
      <c r="F332" s="57">
        <f>SUM(F333:F334)</f>
        <v>0</v>
      </c>
      <c r="G332" s="57">
        <f>SUM(G333:G334)</f>
        <v>0</v>
      </c>
      <c r="H332" s="57">
        <f>SUM(H333:H334)</f>
        <v>0</v>
      </c>
      <c r="I332" s="57">
        <f t="shared" si="19"/>
        <v>0</v>
      </c>
      <c r="J332" s="57">
        <f>SUM(J333:J334)</f>
        <v>0</v>
      </c>
      <c r="K332" s="57">
        <f>SUM(K333:K334)</f>
        <v>0</v>
      </c>
      <c r="L332" s="57">
        <f t="shared" si="20"/>
        <v>0</v>
      </c>
      <c r="M332" s="57">
        <f>SUM(M333:M334)</f>
        <v>0</v>
      </c>
      <c r="N332" s="57">
        <f>SUM(N333:N334)</f>
        <v>0</v>
      </c>
      <c r="O332" s="57">
        <f t="shared" si="21"/>
        <v>0</v>
      </c>
    </row>
    <row r="333" spans="1:15" hidden="1">
      <c r="A333" s="38"/>
      <c r="B333" s="38" t="str">
        <f t="shared" si="22"/>
        <v>b</v>
      </c>
      <c r="C333" s="66" t="s">
        <v>868</v>
      </c>
      <c r="D333" s="59" t="s">
        <v>813</v>
      </c>
      <c r="E333" s="60"/>
      <c r="F333" s="60"/>
      <c r="G333" s="60"/>
      <c r="H333" s="60"/>
      <c r="I333" s="60">
        <f t="shared" si="19"/>
        <v>0</v>
      </c>
      <c r="J333" s="60"/>
      <c r="K333" s="60"/>
      <c r="L333" s="60">
        <f t="shared" si="20"/>
        <v>0</v>
      </c>
      <c r="M333" s="60"/>
      <c r="N333" s="60"/>
      <c r="O333" s="60">
        <f t="shared" si="21"/>
        <v>0</v>
      </c>
    </row>
    <row r="334" spans="1:15" hidden="1">
      <c r="A334" s="38"/>
      <c r="B334" s="38" t="str">
        <f t="shared" si="22"/>
        <v>b</v>
      </c>
      <c r="C334" s="66" t="s">
        <v>869</v>
      </c>
      <c r="D334" s="59" t="s">
        <v>815</v>
      </c>
      <c r="E334" s="60"/>
      <c r="F334" s="60"/>
      <c r="G334" s="60"/>
      <c r="H334" s="60"/>
      <c r="I334" s="60">
        <f t="shared" si="19"/>
        <v>0</v>
      </c>
      <c r="J334" s="60"/>
      <c r="K334" s="60"/>
      <c r="L334" s="60">
        <f t="shared" si="20"/>
        <v>0</v>
      </c>
      <c r="M334" s="60"/>
      <c r="N334" s="60"/>
      <c r="O334" s="60">
        <f t="shared" si="21"/>
        <v>0</v>
      </c>
    </row>
    <row r="335" spans="1:15" hidden="1">
      <c r="A335" s="38"/>
      <c r="B335" s="38" t="str">
        <f t="shared" si="22"/>
        <v>b</v>
      </c>
      <c r="C335" s="65" t="s">
        <v>870</v>
      </c>
      <c r="D335" s="56" t="s">
        <v>871</v>
      </c>
      <c r="E335" s="57">
        <f>SUM(E336:E337)</f>
        <v>0</v>
      </c>
      <c r="F335" s="57">
        <f>SUM(F336:F337)</f>
        <v>0</v>
      </c>
      <c r="G335" s="57">
        <f>SUM(G336:G337)</f>
        <v>0</v>
      </c>
      <c r="H335" s="57">
        <f>SUM(H336:H337)</f>
        <v>0</v>
      </c>
      <c r="I335" s="57">
        <f t="shared" si="19"/>
        <v>0</v>
      </c>
      <c r="J335" s="57">
        <f>SUM(J336:J337)</f>
        <v>0</v>
      </c>
      <c r="K335" s="57">
        <f>SUM(K336:K337)</f>
        <v>0</v>
      </c>
      <c r="L335" s="57">
        <f t="shared" si="20"/>
        <v>0</v>
      </c>
      <c r="M335" s="57">
        <f>SUM(M336:M337)</f>
        <v>0</v>
      </c>
      <c r="N335" s="57">
        <f>SUM(N336:N337)</f>
        <v>0</v>
      </c>
      <c r="O335" s="57">
        <f t="shared" si="21"/>
        <v>0</v>
      </c>
    </row>
    <row r="336" spans="1:15" hidden="1">
      <c r="A336" s="38"/>
      <c r="B336" s="38" t="str">
        <f t="shared" si="22"/>
        <v>b</v>
      </c>
      <c r="C336" s="66" t="s">
        <v>872</v>
      </c>
      <c r="D336" s="59" t="s">
        <v>819</v>
      </c>
      <c r="E336" s="60"/>
      <c r="F336" s="60"/>
      <c r="G336" s="60"/>
      <c r="H336" s="60"/>
      <c r="I336" s="60">
        <f t="shared" si="19"/>
        <v>0</v>
      </c>
      <c r="J336" s="60"/>
      <c r="K336" s="60"/>
      <c r="L336" s="60">
        <f t="shared" si="20"/>
        <v>0</v>
      </c>
      <c r="M336" s="60"/>
      <c r="N336" s="60"/>
      <c r="O336" s="60">
        <f t="shared" si="21"/>
        <v>0</v>
      </c>
    </row>
    <row r="337" spans="1:15" ht="25.5" hidden="1">
      <c r="A337" s="38"/>
      <c r="B337" s="38" t="str">
        <f t="shared" si="22"/>
        <v>b</v>
      </c>
      <c r="C337" s="66" t="s">
        <v>873</v>
      </c>
      <c r="D337" s="59" t="s">
        <v>874</v>
      </c>
      <c r="E337" s="60"/>
      <c r="F337" s="60"/>
      <c r="G337" s="60"/>
      <c r="H337" s="60"/>
      <c r="I337" s="60">
        <f t="shared" si="19"/>
        <v>0</v>
      </c>
      <c r="J337" s="60"/>
      <c r="K337" s="60"/>
      <c r="L337" s="60">
        <f t="shared" si="20"/>
        <v>0</v>
      </c>
      <c r="M337" s="60"/>
      <c r="N337" s="60"/>
      <c r="O337" s="60">
        <f t="shared" si="21"/>
        <v>0</v>
      </c>
    </row>
    <row r="338" spans="1:15" hidden="1">
      <c r="A338" s="89"/>
      <c r="B338" s="38" t="str">
        <f t="shared" si="22"/>
        <v>b</v>
      </c>
      <c r="C338" s="64">
        <v>33.200000000000003</v>
      </c>
      <c r="D338" s="53" t="s">
        <v>875</v>
      </c>
      <c r="E338" s="54">
        <f>E339+E340+E341+E342+E343+E346+E352+E355</f>
        <v>0</v>
      </c>
      <c r="F338" s="54">
        <f>F339+F340+F341+F342+F343+F346+F352+F355</f>
        <v>0</v>
      </c>
      <c r="G338" s="54">
        <f>G339+G340+G341+G342+G343+G346+G352+G355</f>
        <v>0</v>
      </c>
      <c r="H338" s="54">
        <f>H339+H340+H341+H342+H343+H346+H352+H355</f>
        <v>0</v>
      </c>
      <c r="I338" s="54">
        <f t="shared" si="19"/>
        <v>0</v>
      </c>
      <c r="J338" s="54">
        <f>J339+J340+J341+J342+J343+J346+J352+J355</f>
        <v>0</v>
      </c>
      <c r="K338" s="54">
        <f>K339+K340+K341+K342+K343+K346+K352+K355</f>
        <v>0</v>
      </c>
      <c r="L338" s="54">
        <f t="shared" si="20"/>
        <v>0</v>
      </c>
      <c r="M338" s="54">
        <f>M339+M340+M341+M342+M343+M346+M352+M355</f>
        <v>0</v>
      </c>
      <c r="N338" s="54">
        <f>N339+N340+N341+N342+N343+N346+N352+N355</f>
        <v>0</v>
      </c>
      <c r="O338" s="54">
        <f t="shared" si="21"/>
        <v>0</v>
      </c>
    </row>
    <row r="339" spans="1:15" hidden="1">
      <c r="A339" s="89"/>
      <c r="B339" s="38" t="str">
        <f t="shared" si="22"/>
        <v>b</v>
      </c>
      <c r="C339" s="65" t="s">
        <v>876</v>
      </c>
      <c r="D339" s="56" t="s">
        <v>785</v>
      </c>
      <c r="E339" s="57"/>
      <c r="F339" s="57"/>
      <c r="G339" s="57"/>
      <c r="H339" s="57"/>
      <c r="I339" s="57">
        <f t="shared" si="19"/>
        <v>0</v>
      </c>
      <c r="J339" s="57"/>
      <c r="K339" s="57"/>
      <c r="L339" s="57">
        <f t="shared" si="20"/>
        <v>0</v>
      </c>
      <c r="M339" s="57"/>
      <c r="N339" s="57"/>
      <c r="O339" s="57">
        <f t="shared" si="21"/>
        <v>0</v>
      </c>
    </row>
    <row r="340" spans="1:15" hidden="1">
      <c r="A340" s="38"/>
      <c r="B340" s="38" t="str">
        <f t="shared" si="22"/>
        <v>b</v>
      </c>
      <c r="C340" s="65" t="s">
        <v>877</v>
      </c>
      <c r="D340" s="56" t="s">
        <v>878</v>
      </c>
      <c r="E340" s="57"/>
      <c r="F340" s="57"/>
      <c r="G340" s="57"/>
      <c r="H340" s="57"/>
      <c r="I340" s="57">
        <f t="shared" ref="I340:I357" si="23">I343+I528+I611+I654</f>
        <v>0</v>
      </c>
      <c r="J340" s="57"/>
      <c r="K340" s="57"/>
      <c r="L340" s="57">
        <f t="shared" ref="L340:L357" si="24">L343+L528+L611+L654</f>
        <v>0</v>
      </c>
      <c r="M340" s="57"/>
      <c r="N340" s="57"/>
      <c r="O340" s="57">
        <f t="shared" si="21"/>
        <v>0</v>
      </c>
    </row>
    <row r="341" spans="1:15" hidden="1">
      <c r="A341" s="38"/>
      <c r="B341" s="38" t="str">
        <f t="shared" si="22"/>
        <v>b</v>
      </c>
      <c r="C341" s="65" t="s">
        <v>879</v>
      </c>
      <c r="D341" s="56" t="s">
        <v>853</v>
      </c>
      <c r="E341" s="57"/>
      <c r="F341" s="57"/>
      <c r="G341" s="57"/>
      <c r="H341" s="57"/>
      <c r="I341" s="57">
        <f t="shared" si="23"/>
        <v>0</v>
      </c>
      <c r="J341" s="57"/>
      <c r="K341" s="57"/>
      <c r="L341" s="57">
        <f t="shared" si="24"/>
        <v>0</v>
      </c>
      <c r="M341" s="57"/>
      <c r="N341" s="57"/>
      <c r="O341" s="57">
        <f t="shared" si="21"/>
        <v>0</v>
      </c>
    </row>
    <row r="342" spans="1:15" hidden="1">
      <c r="A342" s="38"/>
      <c r="B342" s="38" t="str">
        <f t="shared" si="22"/>
        <v>b</v>
      </c>
      <c r="C342" s="65" t="s">
        <v>880</v>
      </c>
      <c r="D342" s="56" t="s">
        <v>832</v>
      </c>
      <c r="E342" s="57"/>
      <c r="F342" s="57"/>
      <c r="G342" s="57"/>
      <c r="H342" s="57"/>
      <c r="I342" s="57">
        <f t="shared" si="23"/>
        <v>0</v>
      </c>
      <c r="J342" s="57"/>
      <c r="K342" s="57"/>
      <c r="L342" s="57">
        <f t="shared" si="24"/>
        <v>0</v>
      </c>
      <c r="M342" s="57"/>
      <c r="N342" s="57"/>
      <c r="O342" s="57">
        <f t="shared" si="21"/>
        <v>0</v>
      </c>
    </row>
    <row r="343" spans="1:15" hidden="1">
      <c r="A343" s="38"/>
      <c r="B343" s="38" t="str">
        <f t="shared" si="22"/>
        <v>b</v>
      </c>
      <c r="C343" s="65" t="s">
        <v>881</v>
      </c>
      <c r="D343" s="56" t="s">
        <v>793</v>
      </c>
      <c r="E343" s="57">
        <f>SUM(E344:E345)</f>
        <v>0</v>
      </c>
      <c r="F343" s="57">
        <f>SUM(F344:F345)</f>
        <v>0</v>
      </c>
      <c r="G343" s="57">
        <f>SUM(G344:G345)</f>
        <v>0</v>
      </c>
      <c r="H343" s="57">
        <f>SUM(H344:H345)</f>
        <v>0</v>
      </c>
      <c r="I343" s="57">
        <f t="shared" si="23"/>
        <v>0</v>
      </c>
      <c r="J343" s="57">
        <f>SUM(J344:J345)</f>
        <v>0</v>
      </c>
      <c r="K343" s="57">
        <f>SUM(K344:K345)</f>
        <v>0</v>
      </c>
      <c r="L343" s="57">
        <f t="shared" si="24"/>
        <v>0</v>
      </c>
      <c r="M343" s="57">
        <f>SUM(M344:M345)</f>
        <v>0</v>
      </c>
      <c r="N343" s="57">
        <f>SUM(N344:N345)</f>
        <v>0</v>
      </c>
      <c r="O343" s="57">
        <f t="shared" si="21"/>
        <v>0</v>
      </c>
    </row>
    <row r="344" spans="1:15" hidden="1">
      <c r="A344" s="38"/>
      <c r="B344" s="38" t="str">
        <f t="shared" si="22"/>
        <v>b</v>
      </c>
      <c r="C344" s="66" t="s">
        <v>882</v>
      </c>
      <c r="D344" s="59" t="s">
        <v>795</v>
      </c>
      <c r="E344" s="60"/>
      <c r="F344" s="60"/>
      <c r="G344" s="60"/>
      <c r="H344" s="60"/>
      <c r="I344" s="60">
        <f t="shared" si="23"/>
        <v>0</v>
      </c>
      <c r="J344" s="60"/>
      <c r="K344" s="60"/>
      <c r="L344" s="60">
        <f t="shared" si="24"/>
        <v>0</v>
      </c>
      <c r="M344" s="60"/>
      <c r="N344" s="60"/>
      <c r="O344" s="60">
        <f t="shared" si="21"/>
        <v>0</v>
      </c>
    </row>
    <row r="345" spans="1:15" hidden="1">
      <c r="A345" s="38"/>
      <c r="B345" s="38" t="str">
        <f t="shared" si="22"/>
        <v>b</v>
      </c>
      <c r="C345" s="66" t="s">
        <v>883</v>
      </c>
      <c r="D345" s="59" t="s">
        <v>884</v>
      </c>
      <c r="E345" s="60"/>
      <c r="F345" s="60"/>
      <c r="G345" s="60"/>
      <c r="H345" s="60"/>
      <c r="I345" s="60">
        <f t="shared" si="23"/>
        <v>0</v>
      </c>
      <c r="J345" s="60"/>
      <c r="K345" s="60"/>
      <c r="L345" s="60">
        <f t="shared" si="24"/>
        <v>0</v>
      </c>
      <c r="M345" s="60"/>
      <c r="N345" s="60"/>
      <c r="O345" s="60">
        <f t="shared" si="21"/>
        <v>0</v>
      </c>
    </row>
    <row r="346" spans="1:15" ht="25.5" hidden="1">
      <c r="A346" s="38"/>
      <c r="B346" s="38" t="str">
        <f t="shared" si="22"/>
        <v>b</v>
      </c>
      <c r="C346" s="65" t="s">
        <v>885</v>
      </c>
      <c r="D346" s="56" t="s">
        <v>799</v>
      </c>
      <c r="E346" s="57">
        <f>SUM(E347:E351)</f>
        <v>0</v>
      </c>
      <c r="F346" s="57">
        <f>SUM(F347:F351)</f>
        <v>0</v>
      </c>
      <c r="G346" s="57">
        <f>SUM(G347:G351)</f>
        <v>0</v>
      </c>
      <c r="H346" s="57">
        <f>SUM(H347:H351)</f>
        <v>0</v>
      </c>
      <c r="I346" s="57">
        <f t="shared" si="23"/>
        <v>0</v>
      </c>
      <c r="J346" s="57">
        <f>SUM(J347:J351)</f>
        <v>0</v>
      </c>
      <c r="K346" s="57">
        <f>SUM(K347:K351)</f>
        <v>0</v>
      </c>
      <c r="L346" s="57">
        <f t="shared" si="24"/>
        <v>0</v>
      </c>
      <c r="M346" s="57">
        <f>SUM(M347:M351)</f>
        <v>0</v>
      </c>
      <c r="N346" s="57">
        <f>SUM(N347:N351)</f>
        <v>0</v>
      </c>
      <c r="O346" s="57">
        <f t="shared" si="21"/>
        <v>0</v>
      </c>
    </row>
    <row r="347" spans="1:15" ht="25.5" hidden="1">
      <c r="A347" s="38"/>
      <c r="B347" s="38" t="str">
        <f t="shared" si="22"/>
        <v>b</v>
      </c>
      <c r="C347" s="66" t="s">
        <v>886</v>
      </c>
      <c r="D347" s="59" t="s">
        <v>801</v>
      </c>
      <c r="E347" s="60"/>
      <c r="F347" s="60"/>
      <c r="G347" s="60"/>
      <c r="H347" s="60"/>
      <c r="I347" s="60">
        <f t="shared" si="23"/>
        <v>0</v>
      </c>
      <c r="J347" s="60"/>
      <c r="K347" s="60"/>
      <c r="L347" s="60">
        <f t="shared" si="24"/>
        <v>0</v>
      </c>
      <c r="M347" s="60"/>
      <c r="N347" s="60"/>
      <c r="O347" s="60">
        <f t="shared" si="21"/>
        <v>0</v>
      </c>
    </row>
    <row r="348" spans="1:15" ht="25.5" hidden="1">
      <c r="A348" s="38"/>
      <c r="B348" s="38" t="str">
        <f t="shared" si="22"/>
        <v>b</v>
      </c>
      <c r="C348" s="66" t="s">
        <v>887</v>
      </c>
      <c r="D348" s="59" t="s">
        <v>803</v>
      </c>
      <c r="E348" s="60"/>
      <c r="F348" s="60"/>
      <c r="G348" s="60"/>
      <c r="H348" s="60"/>
      <c r="I348" s="60">
        <f t="shared" si="23"/>
        <v>0</v>
      </c>
      <c r="J348" s="60"/>
      <c r="K348" s="60"/>
      <c r="L348" s="60">
        <f t="shared" si="24"/>
        <v>0</v>
      </c>
      <c r="M348" s="60"/>
      <c r="N348" s="60"/>
      <c r="O348" s="60">
        <f t="shared" si="21"/>
        <v>0</v>
      </c>
    </row>
    <row r="349" spans="1:15" hidden="1">
      <c r="A349" s="38"/>
      <c r="B349" s="38" t="str">
        <f t="shared" si="22"/>
        <v>b</v>
      </c>
      <c r="C349" s="66" t="s">
        <v>888</v>
      </c>
      <c r="D349" s="59" t="s">
        <v>863</v>
      </c>
      <c r="E349" s="60"/>
      <c r="F349" s="60"/>
      <c r="G349" s="60"/>
      <c r="H349" s="60"/>
      <c r="I349" s="60">
        <f t="shared" si="23"/>
        <v>0</v>
      </c>
      <c r="J349" s="60"/>
      <c r="K349" s="60"/>
      <c r="L349" s="60">
        <f t="shared" si="24"/>
        <v>0</v>
      </c>
      <c r="M349" s="60"/>
      <c r="N349" s="60"/>
      <c r="O349" s="60">
        <f t="shared" si="21"/>
        <v>0</v>
      </c>
    </row>
    <row r="350" spans="1:15" ht="25.5" hidden="1">
      <c r="A350" s="38"/>
      <c r="B350" s="38" t="str">
        <f t="shared" si="22"/>
        <v>b</v>
      </c>
      <c r="C350" s="66" t="s">
        <v>889</v>
      </c>
      <c r="D350" s="59" t="s">
        <v>890</v>
      </c>
      <c r="E350" s="60"/>
      <c r="F350" s="60"/>
      <c r="G350" s="60"/>
      <c r="H350" s="60"/>
      <c r="I350" s="60">
        <f t="shared" si="23"/>
        <v>0</v>
      </c>
      <c r="J350" s="60"/>
      <c r="K350" s="60"/>
      <c r="L350" s="60">
        <f t="shared" si="24"/>
        <v>0</v>
      </c>
      <c r="M350" s="60"/>
      <c r="N350" s="60"/>
      <c r="O350" s="60">
        <f t="shared" si="21"/>
        <v>0</v>
      </c>
    </row>
    <row r="351" spans="1:15" ht="25.5" hidden="1">
      <c r="A351" s="38"/>
      <c r="B351" s="38" t="str">
        <f t="shared" si="22"/>
        <v>b</v>
      </c>
      <c r="C351" s="66" t="s">
        <v>891</v>
      </c>
      <c r="D351" s="59" t="s">
        <v>844</v>
      </c>
      <c r="E351" s="60"/>
      <c r="F351" s="60"/>
      <c r="G351" s="60"/>
      <c r="H351" s="60"/>
      <c r="I351" s="60">
        <f t="shared" si="23"/>
        <v>0</v>
      </c>
      <c r="J351" s="60"/>
      <c r="K351" s="60"/>
      <c r="L351" s="60">
        <f t="shared" si="24"/>
        <v>0</v>
      </c>
      <c r="M351" s="60"/>
      <c r="N351" s="60"/>
      <c r="O351" s="60">
        <f t="shared" si="21"/>
        <v>0</v>
      </c>
    </row>
    <row r="352" spans="1:15" ht="25.5" hidden="1">
      <c r="A352" s="38"/>
      <c r="B352" s="38" t="str">
        <f t="shared" si="22"/>
        <v>b</v>
      </c>
      <c r="C352" s="65" t="s">
        <v>892</v>
      </c>
      <c r="D352" s="56" t="s">
        <v>867</v>
      </c>
      <c r="E352" s="57">
        <f>SUM(E353:E354)</f>
        <v>0</v>
      </c>
      <c r="F352" s="57">
        <f>SUM(F353:F354)</f>
        <v>0</v>
      </c>
      <c r="G352" s="57">
        <f>SUM(G353:G354)</f>
        <v>0</v>
      </c>
      <c r="H352" s="57">
        <f>SUM(H353:H354)</f>
        <v>0</v>
      </c>
      <c r="I352" s="57">
        <f t="shared" si="23"/>
        <v>0</v>
      </c>
      <c r="J352" s="57">
        <f>SUM(J353:J354)</f>
        <v>0</v>
      </c>
      <c r="K352" s="57">
        <f>SUM(K353:K354)</f>
        <v>0</v>
      </c>
      <c r="L352" s="57">
        <f t="shared" si="24"/>
        <v>0</v>
      </c>
      <c r="M352" s="57">
        <f>SUM(M353:M354)</f>
        <v>0</v>
      </c>
      <c r="N352" s="57">
        <f>SUM(N353:N354)</f>
        <v>0</v>
      </c>
      <c r="O352" s="57">
        <f t="shared" si="21"/>
        <v>0</v>
      </c>
    </row>
    <row r="353" spans="1:15" hidden="1">
      <c r="A353" s="38"/>
      <c r="B353" s="38" t="str">
        <f t="shared" si="22"/>
        <v>b</v>
      </c>
      <c r="C353" s="66" t="s">
        <v>893</v>
      </c>
      <c r="D353" s="59" t="s">
        <v>813</v>
      </c>
      <c r="E353" s="60"/>
      <c r="F353" s="60"/>
      <c r="G353" s="60"/>
      <c r="H353" s="60"/>
      <c r="I353" s="60">
        <f t="shared" si="23"/>
        <v>0</v>
      </c>
      <c r="J353" s="60"/>
      <c r="K353" s="60"/>
      <c r="L353" s="60">
        <f t="shared" si="24"/>
        <v>0</v>
      </c>
      <c r="M353" s="60"/>
      <c r="N353" s="60"/>
      <c r="O353" s="60">
        <f t="shared" si="21"/>
        <v>0</v>
      </c>
    </row>
    <row r="354" spans="1:15" hidden="1">
      <c r="A354" s="38"/>
      <c r="B354" s="38" t="str">
        <f t="shared" si="22"/>
        <v>b</v>
      </c>
      <c r="C354" s="66" t="s">
        <v>894</v>
      </c>
      <c r="D354" s="59" t="s">
        <v>815</v>
      </c>
      <c r="E354" s="60"/>
      <c r="F354" s="60"/>
      <c r="G354" s="60"/>
      <c r="H354" s="60"/>
      <c r="I354" s="60">
        <f t="shared" si="23"/>
        <v>0</v>
      </c>
      <c r="J354" s="60"/>
      <c r="K354" s="60"/>
      <c r="L354" s="60">
        <f t="shared" si="24"/>
        <v>0</v>
      </c>
      <c r="M354" s="60"/>
      <c r="N354" s="60"/>
      <c r="O354" s="60">
        <f t="shared" si="21"/>
        <v>0</v>
      </c>
    </row>
    <row r="355" spans="1:15" hidden="1">
      <c r="A355" s="38"/>
      <c r="B355" s="38" t="str">
        <f t="shared" si="22"/>
        <v>b</v>
      </c>
      <c r="C355" s="65" t="s">
        <v>895</v>
      </c>
      <c r="D355" s="56" t="s">
        <v>871</v>
      </c>
      <c r="E355" s="57">
        <f>SUM(E356:E357)</f>
        <v>0</v>
      </c>
      <c r="F355" s="57">
        <f>SUM(F356:F357)</f>
        <v>0</v>
      </c>
      <c r="G355" s="57">
        <f>SUM(G356:G357)</f>
        <v>0</v>
      </c>
      <c r="H355" s="57">
        <f>SUM(H356:H357)</f>
        <v>0</v>
      </c>
      <c r="I355" s="57">
        <f t="shared" si="23"/>
        <v>0</v>
      </c>
      <c r="J355" s="57">
        <f>SUM(J356:J357)</f>
        <v>0</v>
      </c>
      <c r="K355" s="57">
        <f>SUM(K356:K357)</f>
        <v>0</v>
      </c>
      <c r="L355" s="57">
        <f t="shared" si="24"/>
        <v>0</v>
      </c>
      <c r="M355" s="57">
        <f>SUM(M356:M357)</f>
        <v>0</v>
      </c>
      <c r="N355" s="57">
        <f>SUM(N356:N357)</f>
        <v>0</v>
      </c>
      <c r="O355" s="57">
        <f t="shared" si="21"/>
        <v>0</v>
      </c>
    </row>
    <row r="356" spans="1:15" hidden="1">
      <c r="A356" s="38"/>
      <c r="B356" s="38" t="str">
        <f t="shared" si="22"/>
        <v>b</v>
      </c>
      <c r="C356" s="66" t="s">
        <v>896</v>
      </c>
      <c r="D356" s="59" t="s">
        <v>819</v>
      </c>
      <c r="E356" s="60"/>
      <c r="F356" s="60"/>
      <c r="G356" s="60"/>
      <c r="H356" s="60"/>
      <c r="I356" s="60">
        <f t="shared" si="23"/>
        <v>0</v>
      </c>
      <c r="J356" s="60"/>
      <c r="K356" s="60"/>
      <c r="L356" s="60">
        <f t="shared" si="24"/>
        <v>0</v>
      </c>
      <c r="M356" s="60"/>
      <c r="N356" s="60"/>
      <c r="O356" s="60">
        <f t="shared" si="21"/>
        <v>0</v>
      </c>
    </row>
    <row r="357" spans="1:15" ht="25.5" hidden="1">
      <c r="A357" s="38"/>
      <c r="B357" s="38" t="str">
        <f t="shared" si="22"/>
        <v>b</v>
      </c>
      <c r="C357" s="66" t="s">
        <v>897</v>
      </c>
      <c r="D357" s="59" t="s">
        <v>874</v>
      </c>
      <c r="E357" s="60"/>
      <c r="F357" s="60"/>
      <c r="G357" s="60"/>
      <c r="H357" s="60"/>
      <c r="I357" s="60">
        <f t="shared" si="23"/>
        <v>0</v>
      </c>
      <c r="J357" s="60"/>
      <c r="K357" s="60"/>
      <c r="L357" s="60">
        <f t="shared" si="24"/>
        <v>0</v>
      </c>
      <c r="M357" s="60"/>
      <c r="N357" s="60"/>
      <c r="O357" s="60">
        <f t="shared" si="21"/>
        <v>0</v>
      </c>
    </row>
  </sheetData>
  <autoFilter ref="A4:V357">
    <filterColumn colId="1">
      <filters>
        <filter val="a"/>
      </filters>
    </filterColumn>
  </autoFilter>
  <mergeCells count="7">
    <mergeCell ref="P6:P17"/>
    <mergeCell ref="K1:O1"/>
    <mergeCell ref="C2:C3"/>
    <mergeCell ref="D2:D3"/>
    <mergeCell ref="F2:H2"/>
    <mergeCell ref="I2:K2"/>
    <mergeCell ref="L2:N2"/>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
  <sheetViews>
    <sheetView workbookViewId="0">
      <selection activeCell="I13" sqref="I13"/>
    </sheetView>
  </sheetViews>
  <sheetFormatPr defaultRowHeight="15"/>
  <cols>
    <col min="1" max="1" width="5.85546875" style="29" customWidth="1"/>
    <col min="2" max="2" width="54.7109375" style="168" customWidth="1"/>
    <col min="3" max="3" width="15" style="168" bestFit="1" customWidth="1"/>
    <col min="4" max="10" width="14.5703125" style="168" customWidth="1"/>
    <col min="11" max="11" width="14.5703125" style="29" customWidth="1"/>
    <col min="12" max="16384" width="9.140625" style="29"/>
  </cols>
  <sheetData>
    <row r="1" spans="2:11">
      <c r="F1" s="169"/>
    </row>
    <row r="2" spans="2:11">
      <c r="B2" s="187" t="s">
        <v>1083</v>
      </c>
      <c r="C2" s="187"/>
      <c r="D2" s="187"/>
      <c r="E2" s="187"/>
      <c r="F2" s="187"/>
    </row>
    <row r="4" spans="2:11">
      <c r="B4" s="170" t="s">
        <v>1070</v>
      </c>
      <c r="C4" s="171" t="s">
        <v>10</v>
      </c>
      <c r="D4" s="171"/>
      <c r="E4" s="172">
        <v>3.2</v>
      </c>
      <c r="F4" s="173"/>
      <c r="G4" s="174">
        <v>3.9</v>
      </c>
      <c r="H4" s="175"/>
      <c r="I4" s="171" t="s">
        <v>1071</v>
      </c>
      <c r="J4" s="171"/>
      <c r="K4" s="171"/>
    </row>
    <row r="5" spans="2:11">
      <c r="B5" s="170"/>
      <c r="C5" s="171"/>
      <c r="D5" s="171"/>
      <c r="E5" s="171" t="s">
        <v>486</v>
      </c>
      <c r="F5" s="171"/>
      <c r="G5" s="171" t="s">
        <v>1072</v>
      </c>
      <c r="H5" s="171"/>
      <c r="I5" s="171"/>
      <c r="J5" s="171"/>
      <c r="K5" s="171"/>
    </row>
    <row r="6" spans="2:11" ht="21" customHeight="1">
      <c r="B6" s="170"/>
      <c r="C6" s="176" t="s">
        <v>1073</v>
      </c>
      <c r="D6" s="176" t="s">
        <v>1074</v>
      </c>
      <c r="E6" s="176" t="s">
        <v>1073</v>
      </c>
      <c r="F6" s="176" t="s">
        <v>1074</v>
      </c>
      <c r="G6" s="176" t="s">
        <v>1073</v>
      </c>
      <c r="H6" s="176" t="s">
        <v>1074</v>
      </c>
      <c r="I6" s="176" t="s">
        <v>10</v>
      </c>
      <c r="J6" s="176" t="s">
        <v>486</v>
      </c>
      <c r="K6" s="176" t="s">
        <v>1072</v>
      </c>
    </row>
    <row r="7" spans="2:11">
      <c r="B7" s="177" t="s">
        <v>1075</v>
      </c>
      <c r="C7" s="178">
        <f>E7+G7</f>
        <v>38280</v>
      </c>
      <c r="D7" s="178">
        <f>F7+H7</f>
        <v>0</v>
      </c>
      <c r="E7" s="178">
        <v>38280</v>
      </c>
      <c r="F7" s="178"/>
      <c r="G7" s="178"/>
      <c r="H7" s="178"/>
      <c r="I7" s="179">
        <f>J7+K7</f>
        <v>122496</v>
      </c>
      <c r="J7" s="179">
        <f>E7*$E$4+F7*$G$4</f>
        <v>122496</v>
      </c>
      <c r="K7" s="179">
        <f>G7*$E$4+H7*$G$4</f>
        <v>0</v>
      </c>
    </row>
    <row r="8" spans="2:11">
      <c r="B8" s="177" t="s">
        <v>1076</v>
      </c>
      <c r="C8" s="178"/>
      <c r="D8" s="178"/>
      <c r="E8" s="178">
        <v>5000</v>
      </c>
      <c r="F8" s="178"/>
      <c r="G8" s="178"/>
      <c r="H8" s="178"/>
      <c r="I8" s="179">
        <f>J8+K8</f>
        <v>16000</v>
      </c>
      <c r="J8" s="179">
        <f>E8*$E$4+F8*$G$4</f>
        <v>16000</v>
      </c>
      <c r="K8" s="179">
        <f>G8*$E$4+H8*$G$4</f>
        <v>0</v>
      </c>
    </row>
    <row r="9" spans="2:11">
      <c r="B9" s="177" t="s">
        <v>1077</v>
      </c>
      <c r="C9" s="178">
        <f t="shared" ref="C9:D12" si="0">E9+G9</f>
        <v>0</v>
      </c>
      <c r="D9" s="178">
        <f t="shared" si="0"/>
        <v>31626</v>
      </c>
      <c r="E9" s="178"/>
      <c r="F9" s="178">
        <v>31626</v>
      </c>
      <c r="G9" s="178"/>
      <c r="H9" s="178"/>
      <c r="I9" s="179">
        <f t="shared" ref="I9:I12" si="1">J9+K9</f>
        <v>123341.4</v>
      </c>
      <c r="J9" s="179">
        <f t="shared" ref="J9:J12" si="2">E9*$E$4+F9*$G$4</f>
        <v>123341.4</v>
      </c>
      <c r="K9" s="179">
        <f t="shared" ref="K9:K12" si="3">G9*$E$4+H9*$G$4</f>
        <v>0</v>
      </c>
    </row>
    <row r="10" spans="2:11">
      <c r="B10" s="177" t="s">
        <v>1078</v>
      </c>
      <c r="C10" s="178">
        <f t="shared" si="0"/>
        <v>0</v>
      </c>
      <c r="D10" s="178">
        <f t="shared" si="0"/>
        <v>20000</v>
      </c>
      <c r="E10" s="178"/>
      <c r="F10" s="178">
        <v>20000</v>
      </c>
      <c r="G10" s="178"/>
      <c r="H10" s="178"/>
      <c r="I10" s="179">
        <f t="shared" si="1"/>
        <v>78000</v>
      </c>
      <c r="J10" s="179">
        <f t="shared" si="2"/>
        <v>78000</v>
      </c>
      <c r="K10" s="179">
        <f t="shared" si="3"/>
        <v>0</v>
      </c>
    </row>
    <row r="11" spans="2:11">
      <c r="B11" s="177" t="s">
        <v>1079</v>
      </c>
      <c r="C11" s="178">
        <f t="shared" si="0"/>
        <v>20000</v>
      </c>
      <c r="D11" s="178">
        <f t="shared" si="0"/>
        <v>0</v>
      </c>
      <c r="E11" s="178">
        <v>20000</v>
      </c>
      <c r="F11" s="178"/>
      <c r="G11" s="178"/>
      <c r="H11" s="178"/>
      <c r="I11" s="179">
        <f t="shared" si="1"/>
        <v>64000</v>
      </c>
      <c r="J11" s="179">
        <f t="shared" si="2"/>
        <v>64000</v>
      </c>
      <c r="K11" s="179">
        <f t="shared" si="3"/>
        <v>0</v>
      </c>
    </row>
    <row r="12" spans="2:11" ht="45">
      <c r="B12" s="177" t="s">
        <v>1080</v>
      </c>
      <c r="C12" s="178">
        <f t="shared" si="0"/>
        <v>913</v>
      </c>
      <c r="D12" s="178">
        <f t="shared" si="0"/>
        <v>0</v>
      </c>
      <c r="E12" s="178">
        <v>913</v>
      </c>
      <c r="F12" s="178"/>
      <c r="G12" s="178"/>
      <c r="H12" s="178"/>
      <c r="I12" s="179">
        <f t="shared" si="1"/>
        <v>2921.6000000000004</v>
      </c>
      <c r="J12" s="179">
        <f t="shared" si="2"/>
        <v>2921.6000000000004</v>
      </c>
      <c r="K12" s="179">
        <f t="shared" si="3"/>
        <v>0</v>
      </c>
    </row>
    <row r="13" spans="2:11" ht="15.75">
      <c r="B13" s="180" t="s">
        <v>10</v>
      </c>
      <c r="C13" s="181">
        <f t="shared" ref="C13:K13" si="4">SUM(C7:C12)</f>
        <v>59193</v>
      </c>
      <c r="D13" s="181">
        <f t="shared" si="4"/>
        <v>51626</v>
      </c>
      <c r="E13" s="181">
        <f t="shared" si="4"/>
        <v>64193</v>
      </c>
      <c r="F13" s="181">
        <f t="shared" si="4"/>
        <v>51626</v>
      </c>
      <c r="G13" s="181">
        <f t="shared" si="4"/>
        <v>0</v>
      </c>
      <c r="H13" s="181">
        <f t="shared" si="4"/>
        <v>0</v>
      </c>
      <c r="I13" s="182">
        <f t="shared" si="4"/>
        <v>406759</v>
      </c>
      <c r="J13" s="181">
        <f t="shared" si="4"/>
        <v>406759</v>
      </c>
      <c r="K13" s="181">
        <f t="shared" si="4"/>
        <v>0</v>
      </c>
    </row>
    <row r="15" spans="2:11" hidden="1">
      <c r="H15" s="168" t="s">
        <v>1081</v>
      </c>
      <c r="I15" s="183">
        <v>1700000</v>
      </c>
    </row>
    <row r="16" spans="2:11" hidden="1">
      <c r="H16" s="168" t="s">
        <v>1082</v>
      </c>
      <c r="I16" s="183">
        <f>I15-I13</f>
        <v>1293241</v>
      </c>
    </row>
    <row r="19" spans="6:9">
      <c r="I19" s="184"/>
    </row>
    <row r="20" spans="6:9" ht="15.75">
      <c r="F20" s="185"/>
      <c r="G20" s="186"/>
      <c r="I20" s="184"/>
    </row>
    <row r="24" spans="6:9">
      <c r="H24" s="184"/>
      <c r="I24" s="184"/>
    </row>
    <row r="25" spans="6:9">
      <c r="H25" s="184"/>
    </row>
  </sheetData>
  <mergeCells count="8">
    <mergeCell ref="B2:F2"/>
    <mergeCell ref="B4:B6"/>
    <mergeCell ref="C4:D5"/>
    <mergeCell ref="E4:F4"/>
    <mergeCell ref="G4:H4"/>
    <mergeCell ref="I4:K5"/>
    <mergeCell ref="E5:F5"/>
    <mergeCell ref="G5:H5"/>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C47"/>
  <sheetViews>
    <sheetView workbookViewId="0">
      <selection activeCell="E10" sqref="E10"/>
    </sheetView>
  </sheetViews>
  <sheetFormatPr defaultRowHeight="15"/>
  <cols>
    <col min="3" max="3" width="134" customWidth="1"/>
  </cols>
  <sheetData>
    <row r="1" spans="3:3" ht="10.5" customHeight="1"/>
    <row r="2" spans="3:3" hidden="1"/>
    <row r="3" spans="3:3" ht="18">
      <c r="C3" s="198" t="s">
        <v>1088</v>
      </c>
    </row>
    <row r="4" spans="3:3" ht="1.5" customHeight="1">
      <c r="C4" s="198"/>
    </row>
    <row r="5" spans="3:3" ht="18">
      <c r="C5" s="198" t="s">
        <v>1089</v>
      </c>
    </row>
    <row r="6" spans="3:3" ht="18">
      <c r="C6" s="198"/>
    </row>
    <row r="7" spans="3:3" ht="135">
      <c r="C7" s="199" t="s">
        <v>1090</v>
      </c>
    </row>
    <row r="9" spans="3:3" ht="45">
      <c r="C9" s="199" t="s">
        <v>1091</v>
      </c>
    </row>
    <row r="10" spans="3:3">
      <c r="C10" s="200" t="s">
        <v>1092</v>
      </c>
    </row>
    <row r="11" spans="3:3">
      <c r="C11" s="200" t="s">
        <v>1093</v>
      </c>
    </row>
    <row r="12" spans="3:3">
      <c r="C12" s="200" t="s">
        <v>1094</v>
      </c>
    </row>
    <row r="13" spans="3:3">
      <c r="C13" s="200" t="s">
        <v>1095</v>
      </c>
    </row>
    <row r="14" spans="3:3">
      <c r="C14" s="200" t="s">
        <v>1096</v>
      </c>
    </row>
    <row r="16" spans="3:3" ht="30">
      <c r="C16" s="199" t="s">
        <v>1097</v>
      </c>
    </row>
    <row r="17" spans="3:3" ht="60">
      <c r="C17" s="201" t="s">
        <v>1098</v>
      </c>
    </row>
    <row r="18" spans="3:3">
      <c r="C18" s="200" t="s">
        <v>1099</v>
      </c>
    </row>
    <row r="19" spans="3:3">
      <c r="C19" s="200" t="s">
        <v>1100</v>
      </c>
    </row>
    <row r="20" spans="3:3">
      <c r="C20" s="200" t="s">
        <v>1101</v>
      </c>
    </row>
    <row r="22" spans="3:3" ht="30">
      <c r="C22" s="199" t="s">
        <v>1102</v>
      </c>
    </row>
    <row r="23" spans="3:3">
      <c r="C23" s="200" t="s">
        <v>1103</v>
      </c>
    </row>
    <row r="24" spans="3:3">
      <c r="C24" s="200" t="s">
        <v>1104</v>
      </c>
    </row>
    <row r="25" spans="3:3" ht="30">
      <c r="C25" s="199" t="s">
        <v>1105</v>
      </c>
    </row>
    <row r="26" spans="3:3" ht="45">
      <c r="C26" s="199" t="s">
        <v>1106</v>
      </c>
    </row>
    <row r="28" spans="3:3">
      <c r="C28" s="201" t="s">
        <v>1107</v>
      </c>
    </row>
    <row r="29" spans="3:3" ht="45">
      <c r="C29" s="199" t="s">
        <v>1108</v>
      </c>
    </row>
    <row r="30" spans="3:3" ht="45">
      <c r="C30" s="202" t="s">
        <v>1109</v>
      </c>
    </row>
    <row r="31" spans="3:3" ht="75">
      <c r="C31" s="202" t="s">
        <v>1110</v>
      </c>
    </row>
    <row r="32" spans="3:3" ht="45">
      <c r="C32" s="202" t="s">
        <v>1111</v>
      </c>
    </row>
    <row r="34" spans="3:3">
      <c r="C34" s="201" t="s">
        <v>1112</v>
      </c>
    </row>
    <row r="35" spans="3:3" ht="45">
      <c r="C35" s="199" t="s">
        <v>1113</v>
      </c>
    </row>
    <row r="36" spans="3:3">
      <c r="C36" s="200" t="s">
        <v>1114</v>
      </c>
    </row>
    <row r="37" spans="3:3">
      <c r="C37" s="200" t="s">
        <v>1115</v>
      </c>
    </row>
    <row r="38" spans="3:3">
      <c r="C38" s="200" t="s">
        <v>1116</v>
      </c>
    </row>
    <row r="39" spans="3:3">
      <c r="C39" s="200" t="s">
        <v>1117</v>
      </c>
    </row>
    <row r="40" spans="3:3">
      <c r="C40" s="201" t="s">
        <v>1118</v>
      </c>
    </row>
    <row r="41" spans="3:3">
      <c r="C41" s="199" t="s">
        <v>1119</v>
      </c>
    </row>
    <row r="42" spans="3:3">
      <c r="C42" s="200" t="s">
        <v>1120</v>
      </c>
    </row>
    <row r="43" spans="3:3">
      <c r="C43" s="200" t="s">
        <v>1121</v>
      </c>
    </row>
    <row r="44" spans="3:3">
      <c r="C44" s="200" t="s">
        <v>1122</v>
      </c>
    </row>
    <row r="46" spans="3:3">
      <c r="C46" s="201" t="s">
        <v>1123</v>
      </c>
    </row>
    <row r="47" spans="3:3" ht="60">
      <c r="C47" s="199" t="s">
        <v>1124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workbookViewId="0">
      <selection sqref="A1:XFD1048576"/>
    </sheetView>
  </sheetViews>
  <sheetFormatPr defaultRowHeight="15"/>
  <cols>
    <col min="1" max="1" width="5.42578125" style="205" customWidth="1"/>
    <col min="2" max="2" width="66.42578125" style="205" customWidth="1"/>
    <col min="3" max="3" width="1.5703125" style="205" customWidth="1"/>
    <col min="4" max="4" width="73.85546875" style="205" customWidth="1"/>
    <col min="5" max="5" width="1.42578125" style="205" customWidth="1"/>
    <col min="6" max="6" width="50.140625" style="205" customWidth="1"/>
    <col min="7" max="7" width="9.140625" style="205"/>
    <col min="8" max="9" width="50" style="205" customWidth="1"/>
    <col min="10" max="11" width="14.28515625" style="205" bestFit="1" customWidth="1"/>
    <col min="12" max="12" width="9.140625" style="205"/>
    <col min="13" max="13" width="14.5703125" style="205" bestFit="1" customWidth="1"/>
    <col min="14" max="256" width="9.140625" style="205"/>
    <col min="257" max="257" width="5.42578125" style="205" customWidth="1"/>
    <col min="258" max="258" width="66.42578125" style="205" customWidth="1"/>
    <col min="259" max="259" width="1.5703125" style="205" customWidth="1"/>
    <col min="260" max="260" width="73.85546875" style="205" customWidth="1"/>
    <col min="261" max="261" width="1.42578125" style="205" customWidth="1"/>
    <col min="262" max="262" width="50.140625" style="205" customWidth="1"/>
    <col min="263" max="263" width="9.140625" style="205"/>
    <col min="264" max="265" width="50" style="205" customWidth="1"/>
    <col min="266" max="267" width="14.28515625" style="205" bestFit="1" customWidth="1"/>
    <col min="268" max="268" width="9.140625" style="205"/>
    <col min="269" max="269" width="14.5703125" style="205" bestFit="1" customWidth="1"/>
    <col min="270" max="512" width="9.140625" style="205"/>
    <col min="513" max="513" width="5.42578125" style="205" customWidth="1"/>
    <col min="514" max="514" width="66.42578125" style="205" customWidth="1"/>
    <col min="515" max="515" width="1.5703125" style="205" customWidth="1"/>
    <col min="516" max="516" width="73.85546875" style="205" customWidth="1"/>
    <col min="517" max="517" width="1.42578125" style="205" customWidth="1"/>
    <col min="518" max="518" width="50.140625" style="205" customWidth="1"/>
    <col min="519" max="519" width="9.140625" style="205"/>
    <col min="520" max="521" width="50" style="205" customWidth="1"/>
    <col min="522" max="523" width="14.28515625" style="205" bestFit="1" customWidth="1"/>
    <col min="524" max="524" width="9.140625" style="205"/>
    <col min="525" max="525" width="14.5703125" style="205" bestFit="1" customWidth="1"/>
    <col min="526" max="768" width="9.140625" style="205"/>
    <col min="769" max="769" width="5.42578125" style="205" customWidth="1"/>
    <col min="770" max="770" width="66.42578125" style="205" customWidth="1"/>
    <col min="771" max="771" width="1.5703125" style="205" customWidth="1"/>
    <col min="772" max="772" width="73.85546875" style="205" customWidth="1"/>
    <col min="773" max="773" width="1.42578125" style="205" customWidth="1"/>
    <col min="774" max="774" width="50.140625" style="205" customWidth="1"/>
    <col min="775" max="775" width="9.140625" style="205"/>
    <col min="776" max="777" width="50" style="205" customWidth="1"/>
    <col min="778" max="779" width="14.28515625" style="205" bestFit="1" customWidth="1"/>
    <col min="780" max="780" width="9.140625" style="205"/>
    <col min="781" max="781" width="14.5703125" style="205" bestFit="1" customWidth="1"/>
    <col min="782" max="1024" width="9.140625" style="205"/>
    <col min="1025" max="1025" width="5.42578125" style="205" customWidth="1"/>
    <col min="1026" max="1026" width="66.42578125" style="205" customWidth="1"/>
    <col min="1027" max="1027" width="1.5703125" style="205" customWidth="1"/>
    <col min="1028" max="1028" width="73.85546875" style="205" customWidth="1"/>
    <col min="1029" max="1029" width="1.42578125" style="205" customWidth="1"/>
    <col min="1030" max="1030" width="50.140625" style="205" customWidth="1"/>
    <col min="1031" max="1031" width="9.140625" style="205"/>
    <col min="1032" max="1033" width="50" style="205" customWidth="1"/>
    <col min="1034" max="1035" width="14.28515625" style="205" bestFit="1" customWidth="1"/>
    <col min="1036" max="1036" width="9.140625" style="205"/>
    <col min="1037" max="1037" width="14.5703125" style="205" bestFit="1" customWidth="1"/>
    <col min="1038" max="1280" width="9.140625" style="205"/>
    <col min="1281" max="1281" width="5.42578125" style="205" customWidth="1"/>
    <col min="1282" max="1282" width="66.42578125" style="205" customWidth="1"/>
    <col min="1283" max="1283" width="1.5703125" style="205" customWidth="1"/>
    <col min="1284" max="1284" width="73.85546875" style="205" customWidth="1"/>
    <col min="1285" max="1285" width="1.42578125" style="205" customWidth="1"/>
    <col min="1286" max="1286" width="50.140625" style="205" customWidth="1"/>
    <col min="1287" max="1287" width="9.140625" style="205"/>
    <col min="1288" max="1289" width="50" style="205" customWidth="1"/>
    <col min="1290" max="1291" width="14.28515625" style="205" bestFit="1" customWidth="1"/>
    <col min="1292" max="1292" width="9.140625" style="205"/>
    <col min="1293" max="1293" width="14.5703125" style="205" bestFit="1" customWidth="1"/>
    <col min="1294" max="1536" width="9.140625" style="205"/>
    <col min="1537" max="1537" width="5.42578125" style="205" customWidth="1"/>
    <col min="1538" max="1538" width="66.42578125" style="205" customWidth="1"/>
    <col min="1539" max="1539" width="1.5703125" style="205" customWidth="1"/>
    <col min="1540" max="1540" width="73.85546875" style="205" customWidth="1"/>
    <col min="1541" max="1541" width="1.42578125" style="205" customWidth="1"/>
    <col min="1542" max="1542" width="50.140625" style="205" customWidth="1"/>
    <col min="1543" max="1543" width="9.140625" style="205"/>
    <col min="1544" max="1545" width="50" style="205" customWidth="1"/>
    <col min="1546" max="1547" width="14.28515625" style="205" bestFit="1" customWidth="1"/>
    <col min="1548" max="1548" width="9.140625" style="205"/>
    <col min="1549" max="1549" width="14.5703125" style="205" bestFit="1" customWidth="1"/>
    <col min="1550" max="1792" width="9.140625" style="205"/>
    <col min="1793" max="1793" width="5.42578125" style="205" customWidth="1"/>
    <col min="1794" max="1794" width="66.42578125" style="205" customWidth="1"/>
    <col min="1795" max="1795" width="1.5703125" style="205" customWidth="1"/>
    <col min="1796" max="1796" width="73.85546875" style="205" customWidth="1"/>
    <col min="1797" max="1797" width="1.42578125" style="205" customWidth="1"/>
    <col min="1798" max="1798" width="50.140625" style="205" customWidth="1"/>
    <col min="1799" max="1799" width="9.140625" style="205"/>
    <col min="1800" max="1801" width="50" style="205" customWidth="1"/>
    <col min="1802" max="1803" width="14.28515625" style="205" bestFit="1" customWidth="1"/>
    <col min="1804" max="1804" width="9.140625" style="205"/>
    <col min="1805" max="1805" width="14.5703125" style="205" bestFit="1" customWidth="1"/>
    <col min="1806" max="2048" width="9.140625" style="205"/>
    <col min="2049" max="2049" width="5.42578125" style="205" customWidth="1"/>
    <col min="2050" max="2050" width="66.42578125" style="205" customWidth="1"/>
    <col min="2051" max="2051" width="1.5703125" style="205" customWidth="1"/>
    <col min="2052" max="2052" width="73.85546875" style="205" customWidth="1"/>
    <col min="2053" max="2053" width="1.42578125" style="205" customWidth="1"/>
    <col min="2054" max="2054" width="50.140625" style="205" customWidth="1"/>
    <col min="2055" max="2055" width="9.140625" style="205"/>
    <col min="2056" max="2057" width="50" style="205" customWidth="1"/>
    <col min="2058" max="2059" width="14.28515625" style="205" bestFit="1" customWidth="1"/>
    <col min="2060" max="2060" width="9.140625" style="205"/>
    <col min="2061" max="2061" width="14.5703125" style="205" bestFit="1" customWidth="1"/>
    <col min="2062" max="2304" width="9.140625" style="205"/>
    <col min="2305" max="2305" width="5.42578125" style="205" customWidth="1"/>
    <col min="2306" max="2306" width="66.42578125" style="205" customWidth="1"/>
    <col min="2307" max="2307" width="1.5703125" style="205" customWidth="1"/>
    <col min="2308" max="2308" width="73.85546875" style="205" customWidth="1"/>
    <col min="2309" max="2309" width="1.42578125" style="205" customWidth="1"/>
    <col min="2310" max="2310" width="50.140625" style="205" customWidth="1"/>
    <col min="2311" max="2311" width="9.140625" style="205"/>
    <col min="2312" max="2313" width="50" style="205" customWidth="1"/>
    <col min="2314" max="2315" width="14.28515625" style="205" bestFit="1" customWidth="1"/>
    <col min="2316" max="2316" width="9.140625" style="205"/>
    <col min="2317" max="2317" width="14.5703125" style="205" bestFit="1" customWidth="1"/>
    <col min="2318" max="2560" width="9.140625" style="205"/>
    <col min="2561" max="2561" width="5.42578125" style="205" customWidth="1"/>
    <col min="2562" max="2562" width="66.42578125" style="205" customWidth="1"/>
    <col min="2563" max="2563" width="1.5703125" style="205" customWidth="1"/>
    <col min="2564" max="2564" width="73.85546875" style="205" customWidth="1"/>
    <col min="2565" max="2565" width="1.42578125" style="205" customWidth="1"/>
    <col min="2566" max="2566" width="50.140625" style="205" customWidth="1"/>
    <col min="2567" max="2567" width="9.140625" style="205"/>
    <col min="2568" max="2569" width="50" style="205" customWidth="1"/>
    <col min="2570" max="2571" width="14.28515625" style="205" bestFit="1" customWidth="1"/>
    <col min="2572" max="2572" width="9.140625" style="205"/>
    <col min="2573" max="2573" width="14.5703125" style="205" bestFit="1" customWidth="1"/>
    <col min="2574" max="2816" width="9.140625" style="205"/>
    <col min="2817" max="2817" width="5.42578125" style="205" customWidth="1"/>
    <col min="2818" max="2818" width="66.42578125" style="205" customWidth="1"/>
    <col min="2819" max="2819" width="1.5703125" style="205" customWidth="1"/>
    <col min="2820" max="2820" width="73.85546875" style="205" customWidth="1"/>
    <col min="2821" max="2821" width="1.42578125" style="205" customWidth="1"/>
    <col min="2822" max="2822" width="50.140625" style="205" customWidth="1"/>
    <col min="2823" max="2823" width="9.140625" style="205"/>
    <col min="2824" max="2825" width="50" style="205" customWidth="1"/>
    <col min="2826" max="2827" width="14.28515625" style="205" bestFit="1" customWidth="1"/>
    <col min="2828" max="2828" width="9.140625" style="205"/>
    <col min="2829" max="2829" width="14.5703125" style="205" bestFit="1" customWidth="1"/>
    <col min="2830" max="3072" width="9.140625" style="205"/>
    <col min="3073" max="3073" width="5.42578125" style="205" customWidth="1"/>
    <col min="3074" max="3074" width="66.42578125" style="205" customWidth="1"/>
    <col min="3075" max="3075" width="1.5703125" style="205" customWidth="1"/>
    <col min="3076" max="3076" width="73.85546875" style="205" customWidth="1"/>
    <col min="3077" max="3077" width="1.42578125" style="205" customWidth="1"/>
    <col min="3078" max="3078" width="50.140625" style="205" customWidth="1"/>
    <col min="3079" max="3079" width="9.140625" style="205"/>
    <col min="3080" max="3081" width="50" style="205" customWidth="1"/>
    <col min="3082" max="3083" width="14.28515625" style="205" bestFit="1" customWidth="1"/>
    <col min="3084" max="3084" width="9.140625" style="205"/>
    <col min="3085" max="3085" width="14.5703125" style="205" bestFit="1" customWidth="1"/>
    <col min="3086" max="3328" width="9.140625" style="205"/>
    <col min="3329" max="3329" width="5.42578125" style="205" customWidth="1"/>
    <col min="3330" max="3330" width="66.42578125" style="205" customWidth="1"/>
    <col min="3331" max="3331" width="1.5703125" style="205" customWidth="1"/>
    <col min="3332" max="3332" width="73.85546875" style="205" customWidth="1"/>
    <col min="3333" max="3333" width="1.42578125" style="205" customWidth="1"/>
    <col min="3334" max="3334" width="50.140625" style="205" customWidth="1"/>
    <col min="3335" max="3335" width="9.140625" style="205"/>
    <col min="3336" max="3337" width="50" style="205" customWidth="1"/>
    <col min="3338" max="3339" width="14.28515625" style="205" bestFit="1" customWidth="1"/>
    <col min="3340" max="3340" width="9.140625" style="205"/>
    <col min="3341" max="3341" width="14.5703125" style="205" bestFit="1" customWidth="1"/>
    <col min="3342" max="3584" width="9.140625" style="205"/>
    <col min="3585" max="3585" width="5.42578125" style="205" customWidth="1"/>
    <col min="3586" max="3586" width="66.42578125" style="205" customWidth="1"/>
    <col min="3587" max="3587" width="1.5703125" style="205" customWidth="1"/>
    <col min="3588" max="3588" width="73.85546875" style="205" customWidth="1"/>
    <col min="3589" max="3589" width="1.42578125" style="205" customWidth="1"/>
    <col min="3590" max="3590" width="50.140625" style="205" customWidth="1"/>
    <col min="3591" max="3591" width="9.140625" style="205"/>
    <col min="3592" max="3593" width="50" style="205" customWidth="1"/>
    <col min="3594" max="3595" width="14.28515625" style="205" bestFit="1" customWidth="1"/>
    <col min="3596" max="3596" width="9.140625" style="205"/>
    <col min="3597" max="3597" width="14.5703125" style="205" bestFit="1" customWidth="1"/>
    <col min="3598" max="3840" width="9.140625" style="205"/>
    <col min="3841" max="3841" width="5.42578125" style="205" customWidth="1"/>
    <col min="3842" max="3842" width="66.42578125" style="205" customWidth="1"/>
    <col min="3843" max="3843" width="1.5703125" style="205" customWidth="1"/>
    <col min="3844" max="3844" width="73.85546875" style="205" customWidth="1"/>
    <col min="3845" max="3845" width="1.42578125" style="205" customWidth="1"/>
    <col min="3846" max="3846" width="50.140625" style="205" customWidth="1"/>
    <col min="3847" max="3847" width="9.140625" style="205"/>
    <col min="3848" max="3849" width="50" style="205" customWidth="1"/>
    <col min="3850" max="3851" width="14.28515625" style="205" bestFit="1" customWidth="1"/>
    <col min="3852" max="3852" width="9.140625" style="205"/>
    <col min="3853" max="3853" width="14.5703125" style="205" bestFit="1" customWidth="1"/>
    <col min="3854" max="4096" width="9.140625" style="205"/>
    <col min="4097" max="4097" width="5.42578125" style="205" customWidth="1"/>
    <col min="4098" max="4098" width="66.42578125" style="205" customWidth="1"/>
    <col min="4099" max="4099" width="1.5703125" style="205" customWidth="1"/>
    <col min="4100" max="4100" width="73.85546875" style="205" customWidth="1"/>
    <col min="4101" max="4101" width="1.42578125" style="205" customWidth="1"/>
    <col min="4102" max="4102" width="50.140625" style="205" customWidth="1"/>
    <col min="4103" max="4103" width="9.140625" style="205"/>
    <col min="4104" max="4105" width="50" style="205" customWidth="1"/>
    <col min="4106" max="4107" width="14.28515625" style="205" bestFit="1" customWidth="1"/>
    <col min="4108" max="4108" width="9.140625" style="205"/>
    <col min="4109" max="4109" width="14.5703125" style="205" bestFit="1" customWidth="1"/>
    <col min="4110" max="4352" width="9.140625" style="205"/>
    <col min="4353" max="4353" width="5.42578125" style="205" customWidth="1"/>
    <col min="4354" max="4354" width="66.42578125" style="205" customWidth="1"/>
    <col min="4355" max="4355" width="1.5703125" style="205" customWidth="1"/>
    <col min="4356" max="4356" width="73.85546875" style="205" customWidth="1"/>
    <col min="4357" max="4357" width="1.42578125" style="205" customWidth="1"/>
    <col min="4358" max="4358" width="50.140625" style="205" customWidth="1"/>
    <col min="4359" max="4359" width="9.140625" style="205"/>
    <col min="4360" max="4361" width="50" style="205" customWidth="1"/>
    <col min="4362" max="4363" width="14.28515625" style="205" bestFit="1" customWidth="1"/>
    <col min="4364" max="4364" width="9.140625" style="205"/>
    <col min="4365" max="4365" width="14.5703125" style="205" bestFit="1" customWidth="1"/>
    <col min="4366" max="4608" width="9.140625" style="205"/>
    <col min="4609" max="4609" width="5.42578125" style="205" customWidth="1"/>
    <col min="4610" max="4610" width="66.42578125" style="205" customWidth="1"/>
    <col min="4611" max="4611" width="1.5703125" style="205" customWidth="1"/>
    <col min="4612" max="4612" width="73.85546875" style="205" customWidth="1"/>
    <col min="4613" max="4613" width="1.42578125" style="205" customWidth="1"/>
    <col min="4614" max="4614" width="50.140625" style="205" customWidth="1"/>
    <col min="4615" max="4615" width="9.140625" style="205"/>
    <col min="4616" max="4617" width="50" style="205" customWidth="1"/>
    <col min="4618" max="4619" width="14.28515625" style="205" bestFit="1" customWidth="1"/>
    <col min="4620" max="4620" width="9.140625" style="205"/>
    <col min="4621" max="4621" width="14.5703125" style="205" bestFit="1" customWidth="1"/>
    <col min="4622" max="4864" width="9.140625" style="205"/>
    <col min="4865" max="4865" width="5.42578125" style="205" customWidth="1"/>
    <col min="4866" max="4866" width="66.42578125" style="205" customWidth="1"/>
    <col min="4867" max="4867" width="1.5703125" style="205" customWidth="1"/>
    <col min="4868" max="4868" width="73.85546875" style="205" customWidth="1"/>
    <col min="4869" max="4869" width="1.42578125" style="205" customWidth="1"/>
    <col min="4870" max="4870" width="50.140625" style="205" customWidth="1"/>
    <col min="4871" max="4871" width="9.140625" style="205"/>
    <col min="4872" max="4873" width="50" style="205" customWidth="1"/>
    <col min="4874" max="4875" width="14.28515625" style="205" bestFit="1" customWidth="1"/>
    <col min="4876" max="4876" width="9.140625" style="205"/>
    <col min="4877" max="4877" width="14.5703125" style="205" bestFit="1" customWidth="1"/>
    <col min="4878" max="5120" width="9.140625" style="205"/>
    <col min="5121" max="5121" width="5.42578125" style="205" customWidth="1"/>
    <col min="5122" max="5122" width="66.42578125" style="205" customWidth="1"/>
    <col min="5123" max="5123" width="1.5703125" style="205" customWidth="1"/>
    <col min="5124" max="5124" width="73.85546875" style="205" customWidth="1"/>
    <col min="5125" max="5125" width="1.42578125" style="205" customWidth="1"/>
    <col min="5126" max="5126" width="50.140625" style="205" customWidth="1"/>
    <col min="5127" max="5127" width="9.140625" style="205"/>
    <col min="5128" max="5129" width="50" style="205" customWidth="1"/>
    <col min="5130" max="5131" width="14.28515625" style="205" bestFit="1" customWidth="1"/>
    <col min="5132" max="5132" width="9.140625" style="205"/>
    <col min="5133" max="5133" width="14.5703125" style="205" bestFit="1" customWidth="1"/>
    <col min="5134" max="5376" width="9.140625" style="205"/>
    <col min="5377" max="5377" width="5.42578125" style="205" customWidth="1"/>
    <col min="5378" max="5378" width="66.42578125" style="205" customWidth="1"/>
    <col min="5379" max="5379" width="1.5703125" style="205" customWidth="1"/>
    <col min="5380" max="5380" width="73.85546875" style="205" customWidth="1"/>
    <col min="5381" max="5381" width="1.42578125" style="205" customWidth="1"/>
    <col min="5382" max="5382" width="50.140625" style="205" customWidth="1"/>
    <col min="5383" max="5383" width="9.140625" style="205"/>
    <col min="5384" max="5385" width="50" style="205" customWidth="1"/>
    <col min="5386" max="5387" width="14.28515625" style="205" bestFit="1" customWidth="1"/>
    <col min="5388" max="5388" width="9.140625" style="205"/>
    <col min="5389" max="5389" width="14.5703125" style="205" bestFit="1" customWidth="1"/>
    <col min="5390" max="5632" width="9.140625" style="205"/>
    <col min="5633" max="5633" width="5.42578125" style="205" customWidth="1"/>
    <col min="5634" max="5634" width="66.42578125" style="205" customWidth="1"/>
    <col min="5635" max="5635" width="1.5703125" style="205" customWidth="1"/>
    <col min="5636" max="5636" width="73.85546875" style="205" customWidth="1"/>
    <col min="5637" max="5637" width="1.42578125" style="205" customWidth="1"/>
    <col min="5638" max="5638" width="50.140625" style="205" customWidth="1"/>
    <col min="5639" max="5639" width="9.140625" style="205"/>
    <col min="5640" max="5641" width="50" style="205" customWidth="1"/>
    <col min="5642" max="5643" width="14.28515625" style="205" bestFit="1" customWidth="1"/>
    <col min="5644" max="5644" width="9.140625" style="205"/>
    <col min="5645" max="5645" width="14.5703125" style="205" bestFit="1" customWidth="1"/>
    <col min="5646" max="5888" width="9.140625" style="205"/>
    <col min="5889" max="5889" width="5.42578125" style="205" customWidth="1"/>
    <col min="5890" max="5890" width="66.42578125" style="205" customWidth="1"/>
    <col min="5891" max="5891" width="1.5703125" style="205" customWidth="1"/>
    <col min="5892" max="5892" width="73.85546875" style="205" customWidth="1"/>
    <col min="5893" max="5893" width="1.42578125" style="205" customWidth="1"/>
    <col min="5894" max="5894" width="50.140625" style="205" customWidth="1"/>
    <col min="5895" max="5895" width="9.140625" style="205"/>
    <col min="5896" max="5897" width="50" style="205" customWidth="1"/>
    <col min="5898" max="5899" width="14.28515625" style="205" bestFit="1" customWidth="1"/>
    <col min="5900" max="5900" width="9.140625" style="205"/>
    <col min="5901" max="5901" width="14.5703125" style="205" bestFit="1" customWidth="1"/>
    <col min="5902" max="6144" width="9.140625" style="205"/>
    <col min="6145" max="6145" width="5.42578125" style="205" customWidth="1"/>
    <col min="6146" max="6146" width="66.42578125" style="205" customWidth="1"/>
    <col min="6147" max="6147" width="1.5703125" style="205" customWidth="1"/>
    <col min="6148" max="6148" width="73.85546875" style="205" customWidth="1"/>
    <col min="6149" max="6149" width="1.42578125" style="205" customWidth="1"/>
    <col min="6150" max="6150" width="50.140625" style="205" customWidth="1"/>
    <col min="6151" max="6151" width="9.140625" style="205"/>
    <col min="6152" max="6153" width="50" style="205" customWidth="1"/>
    <col min="6154" max="6155" width="14.28515625" style="205" bestFit="1" customWidth="1"/>
    <col min="6156" max="6156" width="9.140625" style="205"/>
    <col min="6157" max="6157" width="14.5703125" style="205" bestFit="1" customWidth="1"/>
    <col min="6158" max="6400" width="9.140625" style="205"/>
    <col min="6401" max="6401" width="5.42578125" style="205" customWidth="1"/>
    <col min="6402" max="6402" width="66.42578125" style="205" customWidth="1"/>
    <col min="6403" max="6403" width="1.5703125" style="205" customWidth="1"/>
    <col min="6404" max="6404" width="73.85546875" style="205" customWidth="1"/>
    <col min="6405" max="6405" width="1.42578125" style="205" customWidth="1"/>
    <col min="6406" max="6406" width="50.140625" style="205" customWidth="1"/>
    <col min="6407" max="6407" width="9.140625" style="205"/>
    <col min="6408" max="6409" width="50" style="205" customWidth="1"/>
    <col min="6410" max="6411" width="14.28515625" style="205" bestFit="1" customWidth="1"/>
    <col min="6412" max="6412" width="9.140625" style="205"/>
    <col min="6413" max="6413" width="14.5703125" style="205" bestFit="1" customWidth="1"/>
    <col min="6414" max="6656" width="9.140625" style="205"/>
    <col min="6657" max="6657" width="5.42578125" style="205" customWidth="1"/>
    <col min="6658" max="6658" width="66.42578125" style="205" customWidth="1"/>
    <col min="6659" max="6659" width="1.5703125" style="205" customWidth="1"/>
    <col min="6660" max="6660" width="73.85546875" style="205" customWidth="1"/>
    <col min="6661" max="6661" width="1.42578125" style="205" customWidth="1"/>
    <col min="6662" max="6662" width="50.140625" style="205" customWidth="1"/>
    <col min="6663" max="6663" width="9.140625" style="205"/>
    <col min="6664" max="6665" width="50" style="205" customWidth="1"/>
    <col min="6666" max="6667" width="14.28515625" style="205" bestFit="1" customWidth="1"/>
    <col min="6668" max="6668" width="9.140625" style="205"/>
    <col min="6669" max="6669" width="14.5703125" style="205" bestFit="1" customWidth="1"/>
    <col min="6670" max="6912" width="9.140625" style="205"/>
    <col min="6913" max="6913" width="5.42578125" style="205" customWidth="1"/>
    <col min="6914" max="6914" width="66.42578125" style="205" customWidth="1"/>
    <col min="6915" max="6915" width="1.5703125" style="205" customWidth="1"/>
    <col min="6916" max="6916" width="73.85546875" style="205" customWidth="1"/>
    <col min="6917" max="6917" width="1.42578125" style="205" customWidth="1"/>
    <col min="6918" max="6918" width="50.140625" style="205" customWidth="1"/>
    <col min="6919" max="6919" width="9.140625" style="205"/>
    <col min="6920" max="6921" width="50" style="205" customWidth="1"/>
    <col min="6922" max="6923" width="14.28515625" style="205" bestFit="1" customWidth="1"/>
    <col min="6924" max="6924" width="9.140625" style="205"/>
    <col min="6925" max="6925" width="14.5703125" style="205" bestFit="1" customWidth="1"/>
    <col min="6926" max="7168" width="9.140625" style="205"/>
    <col min="7169" max="7169" width="5.42578125" style="205" customWidth="1"/>
    <col min="7170" max="7170" width="66.42578125" style="205" customWidth="1"/>
    <col min="7171" max="7171" width="1.5703125" style="205" customWidth="1"/>
    <col min="7172" max="7172" width="73.85546875" style="205" customWidth="1"/>
    <col min="7173" max="7173" width="1.42578125" style="205" customWidth="1"/>
    <col min="7174" max="7174" width="50.140625" style="205" customWidth="1"/>
    <col min="7175" max="7175" width="9.140625" style="205"/>
    <col min="7176" max="7177" width="50" style="205" customWidth="1"/>
    <col min="7178" max="7179" width="14.28515625" style="205" bestFit="1" customWidth="1"/>
    <col min="7180" max="7180" width="9.140625" style="205"/>
    <col min="7181" max="7181" width="14.5703125" style="205" bestFit="1" customWidth="1"/>
    <col min="7182" max="7424" width="9.140625" style="205"/>
    <col min="7425" max="7425" width="5.42578125" style="205" customWidth="1"/>
    <col min="7426" max="7426" width="66.42578125" style="205" customWidth="1"/>
    <col min="7427" max="7427" width="1.5703125" style="205" customWidth="1"/>
    <col min="7428" max="7428" width="73.85546875" style="205" customWidth="1"/>
    <col min="7429" max="7429" width="1.42578125" style="205" customWidth="1"/>
    <col min="7430" max="7430" width="50.140625" style="205" customWidth="1"/>
    <col min="7431" max="7431" width="9.140625" style="205"/>
    <col min="7432" max="7433" width="50" style="205" customWidth="1"/>
    <col min="7434" max="7435" width="14.28515625" style="205" bestFit="1" customWidth="1"/>
    <col min="7436" max="7436" width="9.140625" style="205"/>
    <col min="7437" max="7437" width="14.5703125" style="205" bestFit="1" customWidth="1"/>
    <col min="7438" max="7680" width="9.140625" style="205"/>
    <col min="7681" max="7681" width="5.42578125" style="205" customWidth="1"/>
    <col min="7682" max="7682" width="66.42578125" style="205" customWidth="1"/>
    <col min="7683" max="7683" width="1.5703125" style="205" customWidth="1"/>
    <col min="7684" max="7684" width="73.85546875" style="205" customWidth="1"/>
    <col min="7685" max="7685" width="1.42578125" style="205" customWidth="1"/>
    <col min="7686" max="7686" width="50.140625" style="205" customWidth="1"/>
    <col min="7687" max="7687" width="9.140625" style="205"/>
    <col min="7688" max="7689" width="50" style="205" customWidth="1"/>
    <col min="7690" max="7691" width="14.28515625" style="205" bestFit="1" customWidth="1"/>
    <col min="7692" max="7692" width="9.140625" style="205"/>
    <col min="7693" max="7693" width="14.5703125" style="205" bestFit="1" customWidth="1"/>
    <col min="7694" max="7936" width="9.140625" style="205"/>
    <col min="7937" max="7937" width="5.42578125" style="205" customWidth="1"/>
    <col min="7938" max="7938" width="66.42578125" style="205" customWidth="1"/>
    <col min="7939" max="7939" width="1.5703125" style="205" customWidth="1"/>
    <col min="7940" max="7940" width="73.85546875" style="205" customWidth="1"/>
    <col min="7941" max="7941" width="1.42578125" style="205" customWidth="1"/>
    <col min="7942" max="7942" width="50.140625" style="205" customWidth="1"/>
    <col min="7943" max="7943" width="9.140625" style="205"/>
    <col min="7944" max="7945" width="50" style="205" customWidth="1"/>
    <col min="7946" max="7947" width="14.28515625" style="205" bestFit="1" customWidth="1"/>
    <col min="7948" max="7948" width="9.140625" style="205"/>
    <col min="7949" max="7949" width="14.5703125" style="205" bestFit="1" customWidth="1"/>
    <col min="7950" max="8192" width="9.140625" style="205"/>
    <col min="8193" max="8193" width="5.42578125" style="205" customWidth="1"/>
    <col min="8194" max="8194" width="66.42578125" style="205" customWidth="1"/>
    <col min="8195" max="8195" width="1.5703125" style="205" customWidth="1"/>
    <col min="8196" max="8196" width="73.85546875" style="205" customWidth="1"/>
    <col min="8197" max="8197" width="1.42578125" style="205" customWidth="1"/>
    <col min="8198" max="8198" width="50.140625" style="205" customWidth="1"/>
    <col min="8199" max="8199" width="9.140625" style="205"/>
    <col min="8200" max="8201" width="50" style="205" customWidth="1"/>
    <col min="8202" max="8203" width="14.28515625" style="205" bestFit="1" customWidth="1"/>
    <col min="8204" max="8204" width="9.140625" style="205"/>
    <col min="8205" max="8205" width="14.5703125" style="205" bestFit="1" customWidth="1"/>
    <col min="8206" max="8448" width="9.140625" style="205"/>
    <col min="8449" max="8449" width="5.42578125" style="205" customWidth="1"/>
    <col min="8450" max="8450" width="66.42578125" style="205" customWidth="1"/>
    <col min="8451" max="8451" width="1.5703125" style="205" customWidth="1"/>
    <col min="8452" max="8452" width="73.85546875" style="205" customWidth="1"/>
    <col min="8453" max="8453" width="1.42578125" style="205" customWidth="1"/>
    <col min="8454" max="8454" width="50.140625" style="205" customWidth="1"/>
    <col min="8455" max="8455" width="9.140625" style="205"/>
    <col min="8456" max="8457" width="50" style="205" customWidth="1"/>
    <col min="8458" max="8459" width="14.28515625" style="205" bestFit="1" customWidth="1"/>
    <col min="8460" max="8460" width="9.140625" style="205"/>
    <col min="8461" max="8461" width="14.5703125" style="205" bestFit="1" customWidth="1"/>
    <col min="8462" max="8704" width="9.140625" style="205"/>
    <col min="8705" max="8705" width="5.42578125" style="205" customWidth="1"/>
    <col min="8706" max="8706" width="66.42578125" style="205" customWidth="1"/>
    <col min="8707" max="8707" width="1.5703125" style="205" customWidth="1"/>
    <col min="8708" max="8708" width="73.85546875" style="205" customWidth="1"/>
    <col min="8709" max="8709" width="1.42578125" style="205" customWidth="1"/>
    <col min="8710" max="8710" width="50.140625" style="205" customWidth="1"/>
    <col min="8711" max="8711" width="9.140625" style="205"/>
    <col min="8712" max="8713" width="50" style="205" customWidth="1"/>
    <col min="8714" max="8715" width="14.28515625" style="205" bestFit="1" customWidth="1"/>
    <col min="8716" max="8716" width="9.140625" style="205"/>
    <col min="8717" max="8717" width="14.5703125" style="205" bestFit="1" customWidth="1"/>
    <col min="8718" max="8960" width="9.140625" style="205"/>
    <col min="8961" max="8961" width="5.42578125" style="205" customWidth="1"/>
    <col min="8962" max="8962" width="66.42578125" style="205" customWidth="1"/>
    <col min="8963" max="8963" width="1.5703125" style="205" customWidth="1"/>
    <col min="8964" max="8964" width="73.85546875" style="205" customWidth="1"/>
    <col min="8965" max="8965" width="1.42578125" style="205" customWidth="1"/>
    <col min="8966" max="8966" width="50.140625" style="205" customWidth="1"/>
    <col min="8967" max="8967" width="9.140625" style="205"/>
    <col min="8968" max="8969" width="50" style="205" customWidth="1"/>
    <col min="8970" max="8971" width="14.28515625" style="205" bestFit="1" customWidth="1"/>
    <col min="8972" max="8972" width="9.140625" style="205"/>
    <col min="8973" max="8973" width="14.5703125" style="205" bestFit="1" customWidth="1"/>
    <col min="8974" max="9216" width="9.140625" style="205"/>
    <col min="9217" max="9217" width="5.42578125" style="205" customWidth="1"/>
    <col min="9218" max="9218" width="66.42578125" style="205" customWidth="1"/>
    <col min="9219" max="9219" width="1.5703125" style="205" customWidth="1"/>
    <col min="9220" max="9220" width="73.85546875" style="205" customWidth="1"/>
    <col min="9221" max="9221" width="1.42578125" style="205" customWidth="1"/>
    <col min="9222" max="9222" width="50.140625" style="205" customWidth="1"/>
    <col min="9223" max="9223" width="9.140625" style="205"/>
    <col min="9224" max="9225" width="50" style="205" customWidth="1"/>
    <col min="9226" max="9227" width="14.28515625" style="205" bestFit="1" customWidth="1"/>
    <col min="9228" max="9228" width="9.140625" style="205"/>
    <col min="9229" max="9229" width="14.5703125" style="205" bestFit="1" customWidth="1"/>
    <col min="9230" max="9472" width="9.140625" style="205"/>
    <col min="9473" max="9473" width="5.42578125" style="205" customWidth="1"/>
    <col min="9474" max="9474" width="66.42578125" style="205" customWidth="1"/>
    <col min="9475" max="9475" width="1.5703125" style="205" customWidth="1"/>
    <col min="9476" max="9476" width="73.85546875" style="205" customWidth="1"/>
    <col min="9477" max="9477" width="1.42578125" style="205" customWidth="1"/>
    <col min="9478" max="9478" width="50.140625" style="205" customWidth="1"/>
    <col min="9479" max="9479" width="9.140625" style="205"/>
    <col min="9480" max="9481" width="50" style="205" customWidth="1"/>
    <col min="9482" max="9483" width="14.28515625" style="205" bestFit="1" customWidth="1"/>
    <col min="9484" max="9484" width="9.140625" style="205"/>
    <col min="9485" max="9485" width="14.5703125" style="205" bestFit="1" customWidth="1"/>
    <col min="9486" max="9728" width="9.140625" style="205"/>
    <col min="9729" max="9729" width="5.42578125" style="205" customWidth="1"/>
    <col min="9730" max="9730" width="66.42578125" style="205" customWidth="1"/>
    <col min="9731" max="9731" width="1.5703125" style="205" customWidth="1"/>
    <col min="9732" max="9732" width="73.85546875" style="205" customWidth="1"/>
    <col min="9733" max="9733" width="1.42578125" style="205" customWidth="1"/>
    <col min="9734" max="9734" width="50.140625" style="205" customWidth="1"/>
    <col min="9735" max="9735" width="9.140625" style="205"/>
    <col min="9736" max="9737" width="50" style="205" customWidth="1"/>
    <col min="9738" max="9739" width="14.28515625" style="205" bestFit="1" customWidth="1"/>
    <col min="9740" max="9740" width="9.140625" style="205"/>
    <col min="9741" max="9741" width="14.5703125" style="205" bestFit="1" customWidth="1"/>
    <col min="9742" max="9984" width="9.140625" style="205"/>
    <col min="9985" max="9985" width="5.42578125" style="205" customWidth="1"/>
    <col min="9986" max="9986" width="66.42578125" style="205" customWidth="1"/>
    <col min="9987" max="9987" width="1.5703125" style="205" customWidth="1"/>
    <col min="9988" max="9988" width="73.85546875" style="205" customWidth="1"/>
    <col min="9989" max="9989" width="1.42578125" style="205" customWidth="1"/>
    <col min="9990" max="9990" width="50.140625" style="205" customWidth="1"/>
    <col min="9991" max="9991" width="9.140625" style="205"/>
    <col min="9992" max="9993" width="50" style="205" customWidth="1"/>
    <col min="9994" max="9995" width="14.28515625" style="205" bestFit="1" customWidth="1"/>
    <col min="9996" max="9996" width="9.140625" style="205"/>
    <col min="9997" max="9997" width="14.5703125" style="205" bestFit="1" customWidth="1"/>
    <col min="9998" max="10240" width="9.140625" style="205"/>
    <col min="10241" max="10241" width="5.42578125" style="205" customWidth="1"/>
    <col min="10242" max="10242" width="66.42578125" style="205" customWidth="1"/>
    <col min="10243" max="10243" width="1.5703125" style="205" customWidth="1"/>
    <col min="10244" max="10244" width="73.85546875" style="205" customWidth="1"/>
    <col min="10245" max="10245" width="1.42578125" style="205" customWidth="1"/>
    <col min="10246" max="10246" width="50.140625" style="205" customWidth="1"/>
    <col min="10247" max="10247" width="9.140625" style="205"/>
    <col min="10248" max="10249" width="50" style="205" customWidth="1"/>
    <col min="10250" max="10251" width="14.28515625" style="205" bestFit="1" customWidth="1"/>
    <col min="10252" max="10252" width="9.140625" style="205"/>
    <col min="10253" max="10253" width="14.5703125" style="205" bestFit="1" customWidth="1"/>
    <col min="10254" max="10496" width="9.140625" style="205"/>
    <col min="10497" max="10497" width="5.42578125" style="205" customWidth="1"/>
    <col min="10498" max="10498" width="66.42578125" style="205" customWidth="1"/>
    <col min="10499" max="10499" width="1.5703125" style="205" customWidth="1"/>
    <col min="10500" max="10500" width="73.85546875" style="205" customWidth="1"/>
    <col min="10501" max="10501" width="1.42578125" style="205" customWidth="1"/>
    <col min="10502" max="10502" width="50.140625" style="205" customWidth="1"/>
    <col min="10503" max="10503" width="9.140625" style="205"/>
    <col min="10504" max="10505" width="50" style="205" customWidth="1"/>
    <col min="10506" max="10507" width="14.28515625" style="205" bestFit="1" customWidth="1"/>
    <col min="10508" max="10508" width="9.140625" style="205"/>
    <col min="10509" max="10509" width="14.5703125" style="205" bestFit="1" customWidth="1"/>
    <col min="10510" max="10752" width="9.140625" style="205"/>
    <col min="10753" max="10753" width="5.42578125" style="205" customWidth="1"/>
    <col min="10754" max="10754" width="66.42578125" style="205" customWidth="1"/>
    <col min="10755" max="10755" width="1.5703125" style="205" customWidth="1"/>
    <col min="10756" max="10756" width="73.85546875" style="205" customWidth="1"/>
    <col min="10757" max="10757" width="1.42578125" style="205" customWidth="1"/>
    <col min="10758" max="10758" width="50.140625" style="205" customWidth="1"/>
    <col min="10759" max="10759" width="9.140625" style="205"/>
    <col min="10760" max="10761" width="50" style="205" customWidth="1"/>
    <col min="10762" max="10763" width="14.28515625" style="205" bestFit="1" customWidth="1"/>
    <col min="10764" max="10764" width="9.140625" style="205"/>
    <col min="10765" max="10765" width="14.5703125" style="205" bestFit="1" customWidth="1"/>
    <col min="10766" max="11008" width="9.140625" style="205"/>
    <col min="11009" max="11009" width="5.42578125" style="205" customWidth="1"/>
    <col min="11010" max="11010" width="66.42578125" style="205" customWidth="1"/>
    <col min="11011" max="11011" width="1.5703125" style="205" customWidth="1"/>
    <col min="11012" max="11012" width="73.85546875" style="205" customWidth="1"/>
    <col min="11013" max="11013" width="1.42578125" style="205" customWidth="1"/>
    <col min="11014" max="11014" width="50.140625" style="205" customWidth="1"/>
    <col min="11015" max="11015" width="9.140625" style="205"/>
    <col min="11016" max="11017" width="50" style="205" customWidth="1"/>
    <col min="11018" max="11019" width="14.28515625" style="205" bestFit="1" customWidth="1"/>
    <col min="11020" max="11020" width="9.140625" style="205"/>
    <col min="11021" max="11021" width="14.5703125" style="205" bestFit="1" customWidth="1"/>
    <col min="11022" max="11264" width="9.140625" style="205"/>
    <col min="11265" max="11265" width="5.42578125" style="205" customWidth="1"/>
    <col min="11266" max="11266" width="66.42578125" style="205" customWidth="1"/>
    <col min="11267" max="11267" width="1.5703125" style="205" customWidth="1"/>
    <col min="11268" max="11268" width="73.85546875" style="205" customWidth="1"/>
    <col min="11269" max="11269" width="1.42578125" style="205" customWidth="1"/>
    <col min="11270" max="11270" width="50.140625" style="205" customWidth="1"/>
    <col min="11271" max="11271" width="9.140625" style="205"/>
    <col min="11272" max="11273" width="50" style="205" customWidth="1"/>
    <col min="11274" max="11275" width="14.28515625" style="205" bestFit="1" customWidth="1"/>
    <col min="11276" max="11276" width="9.140625" style="205"/>
    <col min="11277" max="11277" width="14.5703125" style="205" bestFit="1" customWidth="1"/>
    <col min="11278" max="11520" width="9.140625" style="205"/>
    <col min="11521" max="11521" width="5.42578125" style="205" customWidth="1"/>
    <col min="11522" max="11522" width="66.42578125" style="205" customWidth="1"/>
    <col min="11523" max="11523" width="1.5703125" style="205" customWidth="1"/>
    <col min="11524" max="11524" width="73.85546875" style="205" customWidth="1"/>
    <col min="11525" max="11525" width="1.42578125" style="205" customWidth="1"/>
    <col min="11526" max="11526" width="50.140625" style="205" customWidth="1"/>
    <col min="11527" max="11527" width="9.140625" style="205"/>
    <col min="11528" max="11529" width="50" style="205" customWidth="1"/>
    <col min="11530" max="11531" width="14.28515625" style="205" bestFit="1" customWidth="1"/>
    <col min="11532" max="11532" width="9.140625" style="205"/>
    <col min="11533" max="11533" width="14.5703125" style="205" bestFit="1" customWidth="1"/>
    <col min="11534" max="11776" width="9.140625" style="205"/>
    <col min="11777" max="11777" width="5.42578125" style="205" customWidth="1"/>
    <col min="11778" max="11778" width="66.42578125" style="205" customWidth="1"/>
    <col min="11779" max="11779" width="1.5703125" style="205" customWidth="1"/>
    <col min="11780" max="11780" width="73.85546875" style="205" customWidth="1"/>
    <col min="11781" max="11781" width="1.42578125" style="205" customWidth="1"/>
    <col min="11782" max="11782" width="50.140625" style="205" customWidth="1"/>
    <col min="11783" max="11783" width="9.140625" style="205"/>
    <col min="11784" max="11785" width="50" style="205" customWidth="1"/>
    <col min="11786" max="11787" width="14.28515625" style="205" bestFit="1" customWidth="1"/>
    <col min="11788" max="11788" width="9.140625" style="205"/>
    <col min="11789" max="11789" width="14.5703125" style="205" bestFit="1" customWidth="1"/>
    <col min="11790" max="12032" width="9.140625" style="205"/>
    <col min="12033" max="12033" width="5.42578125" style="205" customWidth="1"/>
    <col min="12034" max="12034" width="66.42578125" style="205" customWidth="1"/>
    <col min="12035" max="12035" width="1.5703125" style="205" customWidth="1"/>
    <col min="12036" max="12036" width="73.85546875" style="205" customWidth="1"/>
    <col min="12037" max="12037" width="1.42578125" style="205" customWidth="1"/>
    <col min="12038" max="12038" width="50.140625" style="205" customWidth="1"/>
    <col min="12039" max="12039" width="9.140625" style="205"/>
    <col min="12040" max="12041" width="50" style="205" customWidth="1"/>
    <col min="12042" max="12043" width="14.28515625" style="205" bestFit="1" customWidth="1"/>
    <col min="12044" max="12044" width="9.140625" style="205"/>
    <col min="12045" max="12045" width="14.5703125" style="205" bestFit="1" customWidth="1"/>
    <col min="12046" max="12288" width="9.140625" style="205"/>
    <col min="12289" max="12289" width="5.42578125" style="205" customWidth="1"/>
    <col min="12290" max="12290" width="66.42578125" style="205" customWidth="1"/>
    <col min="12291" max="12291" width="1.5703125" style="205" customWidth="1"/>
    <col min="12292" max="12292" width="73.85546875" style="205" customWidth="1"/>
    <col min="12293" max="12293" width="1.42578125" style="205" customWidth="1"/>
    <col min="12294" max="12294" width="50.140625" style="205" customWidth="1"/>
    <col min="12295" max="12295" width="9.140625" style="205"/>
    <col min="12296" max="12297" width="50" style="205" customWidth="1"/>
    <col min="12298" max="12299" width="14.28515625" style="205" bestFit="1" customWidth="1"/>
    <col min="12300" max="12300" width="9.140625" style="205"/>
    <col min="12301" max="12301" width="14.5703125" style="205" bestFit="1" customWidth="1"/>
    <col min="12302" max="12544" width="9.140625" style="205"/>
    <col min="12545" max="12545" width="5.42578125" style="205" customWidth="1"/>
    <col min="12546" max="12546" width="66.42578125" style="205" customWidth="1"/>
    <col min="12547" max="12547" width="1.5703125" style="205" customWidth="1"/>
    <col min="12548" max="12548" width="73.85546875" style="205" customWidth="1"/>
    <col min="12549" max="12549" width="1.42578125" style="205" customWidth="1"/>
    <col min="12550" max="12550" width="50.140625" style="205" customWidth="1"/>
    <col min="12551" max="12551" width="9.140625" style="205"/>
    <col min="12552" max="12553" width="50" style="205" customWidth="1"/>
    <col min="12554" max="12555" width="14.28515625" style="205" bestFit="1" customWidth="1"/>
    <col min="12556" max="12556" width="9.140625" style="205"/>
    <col min="12557" max="12557" width="14.5703125" style="205" bestFit="1" customWidth="1"/>
    <col min="12558" max="12800" width="9.140625" style="205"/>
    <col min="12801" max="12801" width="5.42578125" style="205" customWidth="1"/>
    <col min="12802" max="12802" width="66.42578125" style="205" customWidth="1"/>
    <col min="12803" max="12803" width="1.5703125" style="205" customWidth="1"/>
    <col min="12804" max="12804" width="73.85546875" style="205" customWidth="1"/>
    <col min="12805" max="12805" width="1.42578125" style="205" customWidth="1"/>
    <col min="12806" max="12806" width="50.140625" style="205" customWidth="1"/>
    <col min="12807" max="12807" width="9.140625" style="205"/>
    <col min="12808" max="12809" width="50" style="205" customWidth="1"/>
    <col min="12810" max="12811" width="14.28515625" style="205" bestFit="1" customWidth="1"/>
    <col min="12812" max="12812" width="9.140625" style="205"/>
    <col min="12813" max="12813" width="14.5703125" style="205" bestFit="1" customWidth="1"/>
    <col min="12814" max="13056" width="9.140625" style="205"/>
    <col min="13057" max="13057" width="5.42578125" style="205" customWidth="1"/>
    <col min="13058" max="13058" width="66.42578125" style="205" customWidth="1"/>
    <col min="13059" max="13059" width="1.5703125" style="205" customWidth="1"/>
    <col min="13060" max="13060" width="73.85546875" style="205" customWidth="1"/>
    <col min="13061" max="13061" width="1.42578125" style="205" customWidth="1"/>
    <col min="13062" max="13062" width="50.140625" style="205" customWidth="1"/>
    <col min="13063" max="13063" width="9.140625" style="205"/>
    <col min="13064" max="13065" width="50" style="205" customWidth="1"/>
    <col min="13066" max="13067" width="14.28515625" style="205" bestFit="1" customWidth="1"/>
    <col min="13068" max="13068" width="9.140625" style="205"/>
    <col min="13069" max="13069" width="14.5703125" style="205" bestFit="1" customWidth="1"/>
    <col min="13070" max="13312" width="9.140625" style="205"/>
    <col min="13313" max="13313" width="5.42578125" style="205" customWidth="1"/>
    <col min="13314" max="13314" width="66.42578125" style="205" customWidth="1"/>
    <col min="13315" max="13315" width="1.5703125" style="205" customWidth="1"/>
    <col min="13316" max="13316" width="73.85546875" style="205" customWidth="1"/>
    <col min="13317" max="13317" width="1.42578125" style="205" customWidth="1"/>
    <col min="13318" max="13318" width="50.140625" style="205" customWidth="1"/>
    <col min="13319" max="13319" width="9.140625" style="205"/>
    <col min="13320" max="13321" width="50" style="205" customWidth="1"/>
    <col min="13322" max="13323" width="14.28515625" style="205" bestFit="1" customWidth="1"/>
    <col min="13324" max="13324" width="9.140625" style="205"/>
    <col min="13325" max="13325" width="14.5703125" style="205" bestFit="1" customWidth="1"/>
    <col min="13326" max="13568" width="9.140625" style="205"/>
    <col min="13569" max="13569" width="5.42578125" style="205" customWidth="1"/>
    <col min="13570" max="13570" width="66.42578125" style="205" customWidth="1"/>
    <col min="13571" max="13571" width="1.5703125" style="205" customWidth="1"/>
    <col min="13572" max="13572" width="73.85546875" style="205" customWidth="1"/>
    <col min="13573" max="13573" width="1.42578125" style="205" customWidth="1"/>
    <col min="13574" max="13574" width="50.140625" style="205" customWidth="1"/>
    <col min="13575" max="13575" width="9.140625" style="205"/>
    <col min="13576" max="13577" width="50" style="205" customWidth="1"/>
    <col min="13578" max="13579" width="14.28515625" style="205" bestFit="1" customWidth="1"/>
    <col min="13580" max="13580" width="9.140625" style="205"/>
    <col min="13581" max="13581" width="14.5703125" style="205" bestFit="1" customWidth="1"/>
    <col min="13582" max="13824" width="9.140625" style="205"/>
    <col min="13825" max="13825" width="5.42578125" style="205" customWidth="1"/>
    <col min="13826" max="13826" width="66.42578125" style="205" customWidth="1"/>
    <col min="13827" max="13827" width="1.5703125" style="205" customWidth="1"/>
    <col min="13828" max="13828" width="73.85546875" style="205" customWidth="1"/>
    <col min="13829" max="13829" width="1.42578125" style="205" customWidth="1"/>
    <col min="13830" max="13830" width="50.140625" style="205" customWidth="1"/>
    <col min="13831" max="13831" width="9.140625" style="205"/>
    <col min="13832" max="13833" width="50" style="205" customWidth="1"/>
    <col min="13834" max="13835" width="14.28515625" style="205" bestFit="1" customWidth="1"/>
    <col min="13836" max="13836" width="9.140625" style="205"/>
    <col min="13837" max="13837" width="14.5703125" style="205" bestFit="1" customWidth="1"/>
    <col min="13838" max="14080" width="9.140625" style="205"/>
    <col min="14081" max="14081" width="5.42578125" style="205" customWidth="1"/>
    <col min="14082" max="14082" width="66.42578125" style="205" customWidth="1"/>
    <col min="14083" max="14083" width="1.5703125" style="205" customWidth="1"/>
    <col min="14084" max="14084" width="73.85546875" style="205" customWidth="1"/>
    <col min="14085" max="14085" width="1.42578125" style="205" customWidth="1"/>
    <col min="14086" max="14086" width="50.140625" style="205" customWidth="1"/>
    <col min="14087" max="14087" width="9.140625" style="205"/>
    <col min="14088" max="14089" width="50" style="205" customWidth="1"/>
    <col min="14090" max="14091" width="14.28515625" style="205" bestFit="1" customWidth="1"/>
    <col min="14092" max="14092" width="9.140625" style="205"/>
    <col min="14093" max="14093" width="14.5703125" style="205" bestFit="1" customWidth="1"/>
    <col min="14094" max="14336" width="9.140625" style="205"/>
    <col min="14337" max="14337" width="5.42578125" style="205" customWidth="1"/>
    <col min="14338" max="14338" width="66.42578125" style="205" customWidth="1"/>
    <col min="14339" max="14339" width="1.5703125" style="205" customWidth="1"/>
    <col min="14340" max="14340" width="73.85546875" style="205" customWidth="1"/>
    <col min="14341" max="14341" width="1.42578125" style="205" customWidth="1"/>
    <col min="14342" max="14342" width="50.140625" style="205" customWidth="1"/>
    <col min="14343" max="14343" width="9.140625" style="205"/>
    <col min="14344" max="14345" width="50" style="205" customWidth="1"/>
    <col min="14346" max="14347" width="14.28515625" style="205" bestFit="1" customWidth="1"/>
    <col min="14348" max="14348" width="9.140625" style="205"/>
    <col min="14349" max="14349" width="14.5703125" style="205" bestFit="1" customWidth="1"/>
    <col min="14350" max="14592" width="9.140625" style="205"/>
    <col min="14593" max="14593" width="5.42578125" style="205" customWidth="1"/>
    <col min="14594" max="14594" width="66.42578125" style="205" customWidth="1"/>
    <col min="14595" max="14595" width="1.5703125" style="205" customWidth="1"/>
    <col min="14596" max="14596" width="73.85546875" style="205" customWidth="1"/>
    <col min="14597" max="14597" width="1.42578125" style="205" customWidth="1"/>
    <col min="14598" max="14598" width="50.140625" style="205" customWidth="1"/>
    <col min="14599" max="14599" width="9.140625" style="205"/>
    <col min="14600" max="14601" width="50" style="205" customWidth="1"/>
    <col min="14602" max="14603" width="14.28515625" style="205" bestFit="1" customWidth="1"/>
    <col min="14604" max="14604" width="9.140625" style="205"/>
    <col min="14605" max="14605" width="14.5703125" style="205" bestFit="1" customWidth="1"/>
    <col min="14606" max="14848" width="9.140625" style="205"/>
    <col min="14849" max="14849" width="5.42578125" style="205" customWidth="1"/>
    <col min="14850" max="14850" width="66.42578125" style="205" customWidth="1"/>
    <col min="14851" max="14851" width="1.5703125" style="205" customWidth="1"/>
    <col min="14852" max="14852" width="73.85546875" style="205" customWidth="1"/>
    <col min="14853" max="14853" width="1.42578125" style="205" customWidth="1"/>
    <col min="14854" max="14854" width="50.140625" style="205" customWidth="1"/>
    <col min="14855" max="14855" width="9.140625" style="205"/>
    <col min="14856" max="14857" width="50" style="205" customWidth="1"/>
    <col min="14858" max="14859" width="14.28515625" style="205" bestFit="1" customWidth="1"/>
    <col min="14860" max="14860" width="9.140625" style="205"/>
    <col min="14861" max="14861" width="14.5703125" style="205" bestFit="1" customWidth="1"/>
    <col min="14862" max="15104" width="9.140625" style="205"/>
    <col min="15105" max="15105" width="5.42578125" style="205" customWidth="1"/>
    <col min="15106" max="15106" width="66.42578125" style="205" customWidth="1"/>
    <col min="15107" max="15107" width="1.5703125" style="205" customWidth="1"/>
    <col min="15108" max="15108" width="73.85546875" style="205" customWidth="1"/>
    <col min="15109" max="15109" width="1.42578125" style="205" customWidth="1"/>
    <col min="15110" max="15110" width="50.140625" style="205" customWidth="1"/>
    <col min="15111" max="15111" width="9.140625" style="205"/>
    <col min="15112" max="15113" width="50" style="205" customWidth="1"/>
    <col min="15114" max="15115" width="14.28515625" style="205" bestFit="1" customWidth="1"/>
    <col min="15116" max="15116" width="9.140625" style="205"/>
    <col min="15117" max="15117" width="14.5703125" style="205" bestFit="1" customWidth="1"/>
    <col min="15118" max="15360" width="9.140625" style="205"/>
    <col min="15361" max="15361" width="5.42578125" style="205" customWidth="1"/>
    <col min="15362" max="15362" width="66.42578125" style="205" customWidth="1"/>
    <col min="15363" max="15363" width="1.5703125" style="205" customWidth="1"/>
    <col min="15364" max="15364" width="73.85546875" style="205" customWidth="1"/>
    <col min="15365" max="15365" width="1.42578125" style="205" customWidth="1"/>
    <col min="15366" max="15366" width="50.140625" style="205" customWidth="1"/>
    <col min="15367" max="15367" width="9.140625" style="205"/>
    <col min="15368" max="15369" width="50" style="205" customWidth="1"/>
    <col min="15370" max="15371" width="14.28515625" style="205" bestFit="1" customWidth="1"/>
    <col min="15372" max="15372" width="9.140625" style="205"/>
    <col min="15373" max="15373" width="14.5703125" style="205" bestFit="1" customWidth="1"/>
    <col min="15374" max="15616" width="9.140625" style="205"/>
    <col min="15617" max="15617" width="5.42578125" style="205" customWidth="1"/>
    <col min="15618" max="15618" width="66.42578125" style="205" customWidth="1"/>
    <col min="15619" max="15619" width="1.5703125" style="205" customWidth="1"/>
    <col min="15620" max="15620" width="73.85546875" style="205" customWidth="1"/>
    <col min="15621" max="15621" width="1.42578125" style="205" customWidth="1"/>
    <col min="15622" max="15622" width="50.140625" style="205" customWidth="1"/>
    <col min="15623" max="15623" width="9.140625" style="205"/>
    <col min="15624" max="15625" width="50" style="205" customWidth="1"/>
    <col min="15626" max="15627" width="14.28515625" style="205" bestFit="1" customWidth="1"/>
    <col min="15628" max="15628" width="9.140625" style="205"/>
    <col min="15629" max="15629" width="14.5703125" style="205" bestFit="1" customWidth="1"/>
    <col min="15630" max="15872" width="9.140625" style="205"/>
    <col min="15873" max="15873" width="5.42578125" style="205" customWidth="1"/>
    <col min="15874" max="15874" width="66.42578125" style="205" customWidth="1"/>
    <col min="15875" max="15875" width="1.5703125" style="205" customWidth="1"/>
    <col min="15876" max="15876" width="73.85546875" style="205" customWidth="1"/>
    <col min="15877" max="15877" width="1.42578125" style="205" customWidth="1"/>
    <col min="15878" max="15878" width="50.140625" style="205" customWidth="1"/>
    <col min="15879" max="15879" width="9.140625" style="205"/>
    <col min="15880" max="15881" width="50" style="205" customWidth="1"/>
    <col min="15882" max="15883" width="14.28515625" style="205" bestFit="1" customWidth="1"/>
    <col min="15884" max="15884" width="9.140625" style="205"/>
    <col min="15885" max="15885" width="14.5703125" style="205" bestFit="1" customWidth="1"/>
    <col min="15886" max="16128" width="9.140625" style="205"/>
    <col min="16129" max="16129" width="5.42578125" style="205" customWidth="1"/>
    <col min="16130" max="16130" width="66.42578125" style="205" customWidth="1"/>
    <col min="16131" max="16131" width="1.5703125" style="205" customWidth="1"/>
    <col min="16132" max="16132" width="73.85546875" style="205" customWidth="1"/>
    <col min="16133" max="16133" width="1.42578125" style="205" customWidth="1"/>
    <col min="16134" max="16134" width="50.140625" style="205" customWidth="1"/>
    <col min="16135" max="16135" width="9.140625" style="205"/>
    <col min="16136" max="16137" width="50" style="205" customWidth="1"/>
    <col min="16138" max="16139" width="14.28515625" style="205" bestFit="1" customWidth="1"/>
    <col min="16140" max="16140" width="9.140625" style="205"/>
    <col min="16141" max="16141" width="14.5703125" style="205" bestFit="1" customWidth="1"/>
    <col min="16142" max="16384" width="9.140625" style="205"/>
  </cols>
  <sheetData>
    <row r="1" spans="1:13" ht="15.75" thickBot="1">
      <c r="A1" s="204" t="s">
        <v>1126</v>
      </c>
    </row>
    <row r="2" spans="1:13" ht="15.75" thickTop="1">
      <c r="A2" s="206" t="s">
        <v>1127</v>
      </c>
    </row>
    <row r="3" spans="1:13">
      <c r="J3" s="207"/>
      <c r="K3" s="208"/>
      <c r="M3" s="208"/>
    </row>
    <row r="4" spans="1:13">
      <c r="B4" s="209" t="s">
        <v>1128</v>
      </c>
      <c r="D4" s="210" t="s">
        <v>1129</v>
      </c>
      <c r="K4" s="211"/>
      <c r="M4" s="207"/>
    </row>
    <row r="5" spans="1:13" ht="280.5">
      <c r="B5" s="212" t="s">
        <v>1130</v>
      </c>
      <c r="D5" s="212" t="s">
        <v>1131</v>
      </c>
    </row>
    <row r="7" spans="1:13">
      <c r="B7" s="210" t="s">
        <v>1132</v>
      </c>
      <c r="D7" s="210" t="s">
        <v>1133</v>
      </c>
    </row>
    <row r="8" spans="1:13" ht="51">
      <c r="B8" s="212" t="s">
        <v>1134</v>
      </c>
      <c r="D8" s="212" t="s">
        <v>1135</v>
      </c>
    </row>
    <row r="10" spans="1:13">
      <c r="B10" s="210" t="s">
        <v>631</v>
      </c>
      <c r="D10" s="210" t="s">
        <v>708</v>
      </c>
      <c r="J10" s="213"/>
      <c r="M10" s="213"/>
    </row>
    <row r="11" spans="1:13" ht="114.75">
      <c r="B11" s="212" t="s">
        <v>1136</v>
      </c>
      <c r="D11" s="212" t="s">
        <v>1137</v>
      </c>
      <c r="J11" s="213"/>
      <c r="M11" s="213"/>
    </row>
    <row r="13" spans="1:13">
      <c r="B13" s="210" t="s">
        <v>689</v>
      </c>
      <c r="M13" s="207"/>
    </row>
    <row r="14" spans="1:13" ht="51">
      <c r="B14" s="212" t="s">
        <v>1138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7</vt:i4>
      </vt:variant>
    </vt:vector>
  </HeadingPairs>
  <TitlesOfParts>
    <vt:vector size="7" baseType="lpstr">
      <vt:lpstr>27 00</vt:lpstr>
      <vt:lpstr>27 02 </vt:lpstr>
      <vt:lpstr>27 03</vt:lpstr>
      <vt:lpstr>27 01 01</vt:lpstr>
      <vt:lpstr>საწევრო</vt:lpstr>
      <vt:lpstr>27 01 05</vt:lpstr>
      <vt:lpstr>27 01 06</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Maia Gotiashvili</dc:creator>
  <cp:keywords/>
  <dc:description/>
  <cp:lastModifiedBy>Maia Gotiashvili</cp:lastModifiedBy>
  <dcterms:created xsi:type="dcterms:W3CDTF">2020-09-01T08:28:23Z</dcterms:created>
  <dcterms:modified xsi:type="dcterms:W3CDTF">2020-09-10T13:42:17Z</dcterms:modified>
  <cp:category/>
  <cp:contentStatus/>
</cp:coreProperties>
</file>